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Drives compartilhados\03.1 - Engenharia\0 PASTAS EQUIPE NENG\LEOMIR\Riacho Fundo\"/>
    </mc:Choice>
  </mc:AlternateContent>
  <xr:revisionPtr revIDLastSave="0" documentId="13_ncr:1_{ED03668E-582E-4D8D-8DED-4F6A8EB30BB5}" xr6:coauthVersionLast="47" xr6:coauthVersionMax="47" xr10:uidLastSave="{00000000-0000-0000-0000-000000000000}"/>
  <bookViews>
    <workbookView xWindow="-120" yWindow="-120" windowWidth="20730" windowHeight="11040" firstSheet="3" activeTab="3" xr2:uid="{00000000-000D-0000-FFFF-FFFF00000000}"/>
  </bookViews>
  <sheets>
    <sheet name="Capa" sheetId="1" r:id="rId1"/>
    <sheet name="BDI" sheetId="3" r:id="rId2"/>
    <sheet name="Encargos sociais" sheetId="4" r:id="rId3"/>
    <sheet name="PLANILHA_ORÇAMETÁRIA" sheetId="5" r:id="rId4"/>
    <sheet name="CPU - PARTE 1" sheetId="6" r:id="rId5"/>
    <sheet name="CPU PARTE 2 - BIBLIOTECA" sheetId="7" r:id="rId6"/>
    <sheet name="CPU-ELÉTRICA" sheetId="8" r:id="rId7"/>
    <sheet name="Resumo" sheetId="9" r:id="rId8"/>
    <sheet name="cronograma" sheetId="10" r:id="rId9"/>
    <sheet name="CURVA ABC" sheetId="11" r:id="rId10"/>
    <sheet name="Planilha1" sheetId="12" r:id="rId11"/>
  </sheets>
  <externalReferences>
    <externalReference r:id="rId12"/>
    <externalReference r:id="rId13"/>
    <externalReference r:id="rId14"/>
  </externalReferences>
  <definedNames>
    <definedName name="_xlnm.Print_Area" localSheetId="1">BDI!$A$1:$G$212</definedName>
    <definedName name="_xlnm.Print_Area" localSheetId="4">'CPU - PARTE 1'!$A$1:$H$292</definedName>
    <definedName name="_xlnm.Print_Area" localSheetId="5">'CPU PARTE 2 - BIBLIOTECA'!$A$1:$G$107</definedName>
    <definedName name="_xlnm.Print_Area" localSheetId="6">'CPU-ELÉTRICA'!$A$1:$G$162</definedName>
    <definedName name="_xlnm.Print_Area" localSheetId="8">cronograma!$A$1:$Q$91</definedName>
    <definedName name="_xlnm.Print_Area" localSheetId="9">'CURVA ABC'!$A$1:$F$50</definedName>
    <definedName name="_xlnm.Print_Area" localSheetId="2">'Encargos sociais'!$A$1:$E$53</definedName>
    <definedName name="_xlnm.Print_Area" localSheetId="3">PLANILHA_ORÇAMETÁRIA!$A$1:$H$895</definedName>
    <definedName name="_xlnm.Print_Area" localSheetId="7">Resumo!$A$1:$F$50</definedName>
  </definedNames>
  <calcPr calcId="181029"/>
  <extLst>
    <ext uri="GoogleSheetsCustomDataVersion2">
      <go:sheetsCustomData xmlns:go="http://customooxmlschemas.google.com/" r:id="rId18" roundtripDataChecksum="yRch2aoi5sProkVvcHurjZQQG+2RPeic9l65BENnXk8="/>
    </ext>
  </extLst>
</workbook>
</file>

<file path=xl/calcChain.xml><?xml version="1.0" encoding="utf-8"?>
<calcChain xmlns="http://schemas.openxmlformats.org/spreadsheetml/2006/main">
  <c r="F142" i="5" l="1"/>
  <c r="F223" i="5"/>
  <c r="F224" i="5"/>
  <c r="F225" i="5"/>
  <c r="F228" i="5"/>
  <c r="F227" i="5"/>
  <c r="H27" i="10"/>
  <c r="A5" i="10"/>
  <c r="H16" i="5" l="1"/>
  <c r="H874" i="5"/>
  <c r="H873" i="5"/>
  <c r="H872" i="5"/>
  <c r="H871" i="5"/>
  <c r="H870" i="5"/>
  <c r="F123" i="5"/>
  <c r="B117" i="5"/>
  <c r="H290" i="6"/>
  <c r="H289" i="6"/>
  <c r="H288" i="6"/>
  <c r="H287" i="6"/>
  <c r="H286" i="6"/>
  <c r="H285" i="6"/>
  <c r="B105" i="5"/>
  <c r="H274" i="6"/>
  <c r="H275" i="6"/>
  <c r="H276" i="6"/>
  <c r="H277" i="6"/>
  <c r="H278" i="6"/>
  <c r="H273" i="6"/>
  <c r="H309" i="5"/>
  <c r="H308" i="5"/>
  <c r="H307" i="5"/>
  <c r="H210" i="5"/>
  <c r="H7" i="8"/>
  <c r="G6" i="7"/>
  <c r="B883" i="5"/>
  <c r="B412" i="5"/>
  <c r="B329" i="5"/>
  <c r="B319" i="5"/>
  <c r="B411" i="5"/>
  <c r="B410" i="5"/>
  <c r="B409" i="5"/>
  <c r="B408" i="5"/>
  <c r="B407" i="5"/>
  <c r="H280" i="6" l="1"/>
  <c r="G105" i="5" s="1"/>
  <c r="H292" i="6"/>
  <c r="G117" i="5" s="1"/>
  <c r="B12" i="5"/>
  <c r="B884" i="5"/>
  <c r="B333" i="5"/>
  <c r="H99" i="6"/>
  <c r="H100" i="6"/>
  <c r="H101" i="6"/>
  <c r="H149" i="5"/>
  <c r="H406" i="5"/>
  <c r="H415" i="5"/>
  <c r="H244" i="5"/>
  <c r="H89" i="5"/>
  <c r="H243" i="5"/>
  <c r="B228" i="5"/>
  <c r="H215" i="5"/>
  <c r="H201" i="5"/>
  <c r="L81" i="10"/>
  <c r="A12" i="11"/>
  <c r="A15" i="11"/>
  <c r="A26" i="11"/>
  <c r="A23" i="11"/>
  <c r="A11" i="11"/>
  <c r="A45" i="11"/>
  <c r="A14" i="11"/>
  <c r="A13" i="11"/>
  <c r="A17" i="11"/>
  <c r="A22" i="11"/>
  <c r="A18" i="11"/>
  <c r="A19" i="11"/>
  <c r="A16" i="11"/>
  <c r="A21" i="11"/>
  <c r="A30" i="11"/>
  <c r="A25" i="11"/>
  <c r="A37" i="11"/>
  <c r="A29" i="11"/>
  <c r="A36" i="11"/>
  <c r="A33" i="11"/>
  <c r="A24" i="11"/>
  <c r="A27" i="11"/>
  <c r="A32" i="11"/>
  <c r="A41" i="11"/>
  <c r="A43" i="11"/>
  <c r="A44" i="11"/>
  <c r="A31" i="11"/>
  <c r="A40" i="11"/>
  <c r="A35" i="11"/>
  <c r="A42" i="11"/>
  <c r="A38" i="11"/>
  <c r="A20" i="11"/>
  <c r="A28" i="11"/>
  <c r="A39" i="11"/>
  <c r="A34" i="11"/>
  <c r="R76" i="10"/>
  <c r="S76" i="10" s="1"/>
  <c r="R78" i="10"/>
  <c r="S78" i="10" s="1"/>
  <c r="R80" i="10"/>
  <c r="S80" i="10" s="1"/>
  <c r="R13" i="10"/>
  <c r="S13" i="10" s="1"/>
  <c r="R11" i="10"/>
  <c r="R15" i="10"/>
  <c r="S15" i="10" s="1"/>
  <c r="R17" i="10"/>
  <c r="S17" i="10" s="1"/>
  <c r="N81" i="10"/>
  <c r="M81" i="10"/>
  <c r="B12" i="9"/>
  <c r="B13" i="10" s="1"/>
  <c r="H399" i="5"/>
  <c r="H402" i="5"/>
  <c r="H403" i="5"/>
  <c r="H401" i="5"/>
  <c r="H170" i="5"/>
  <c r="G59" i="7"/>
  <c r="G40" i="7"/>
  <c r="G39" i="7"/>
  <c r="G38" i="7"/>
  <c r="G26" i="7"/>
  <c r="G25" i="7"/>
  <c r="G24" i="7"/>
  <c r="G12" i="7"/>
  <c r="G13" i="7"/>
  <c r="F159" i="5"/>
  <c r="F155" i="5"/>
  <c r="F189" i="5"/>
  <c r="F190" i="5"/>
  <c r="B187" i="5"/>
  <c r="G70" i="7"/>
  <c r="G71" i="7"/>
  <c r="G72" i="7"/>
  <c r="E69" i="7"/>
  <c r="G69" i="7" s="1"/>
  <c r="G68" i="7"/>
  <c r="H44" i="5"/>
  <c r="H43" i="5"/>
  <c r="H42" i="5"/>
  <c r="H41" i="5"/>
  <c r="H21" i="6"/>
  <c r="H20" i="6"/>
  <c r="H19" i="6"/>
  <c r="H102" i="6" l="1"/>
  <c r="B12" i="11"/>
  <c r="G73" i="7"/>
  <c r="G187" i="5" s="1"/>
  <c r="H22" i="6"/>
  <c r="G12" i="5" s="1"/>
  <c r="B44" i="9" l="1"/>
  <c r="B43" i="9"/>
  <c r="H868" i="5"/>
  <c r="H869" i="5"/>
  <c r="H867" i="5"/>
  <c r="B76" i="10" l="1"/>
  <c r="B20" i="11"/>
  <c r="B28" i="11"/>
  <c r="B78" i="10"/>
  <c r="H241" i="5"/>
  <c r="H240" i="5"/>
  <c r="H239" i="5"/>
  <c r="T80" i="10"/>
  <c r="U80" i="10" s="1"/>
  <c r="T74" i="10"/>
  <c r="U74" i="10" s="1"/>
  <c r="R74" i="10"/>
  <c r="S74" i="10" s="1"/>
  <c r="T72" i="10"/>
  <c r="U72" i="10" s="1"/>
  <c r="R72" i="10"/>
  <c r="S72" i="10" s="1"/>
  <c r="T70" i="10"/>
  <c r="U70" i="10" s="1"/>
  <c r="R70" i="10"/>
  <c r="S70" i="10" s="1"/>
  <c r="T68" i="10"/>
  <c r="U68" i="10" s="1"/>
  <c r="R68" i="10"/>
  <c r="S68" i="10" s="1"/>
  <c r="T66" i="10"/>
  <c r="U66" i="10" s="1"/>
  <c r="R66" i="10"/>
  <c r="S66" i="10" s="1"/>
  <c r="T64" i="10"/>
  <c r="U64" i="10" s="1"/>
  <c r="R64" i="10"/>
  <c r="S64" i="10" s="1"/>
  <c r="T62" i="10"/>
  <c r="U62" i="10" s="1"/>
  <c r="R62" i="10"/>
  <c r="S62" i="10" s="1"/>
  <c r="T60" i="10"/>
  <c r="U60" i="10" s="1"/>
  <c r="R60" i="10"/>
  <c r="S60" i="10" s="1"/>
  <c r="T58" i="10"/>
  <c r="U58" i="10" s="1"/>
  <c r="R58" i="10"/>
  <c r="S58" i="10" s="1"/>
  <c r="T56" i="10"/>
  <c r="U56" i="10" s="1"/>
  <c r="R56" i="10"/>
  <c r="S56" i="10" s="1"/>
  <c r="T54" i="10"/>
  <c r="U54" i="10" s="1"/>
  <c r="R54" i="10"/>
  <c r="S54" i="10" s="1"/>
  <c r="T52" i="10"/>
  <c r="U52" i="10" s="1"/>
  <c r="R52" i="10"/>
  <c r="S52" i="10" s="1"/>
  <c r="T50" i="10"/>
  <c r="U50" i="10" s="1"/>
  <c r="R50" i="10"/>
  <c r="S50" i="10" s="1"/>
  <c r="T48" i="10"/>
  <c r="U48" i="10" s="1"/>
  <c r="R48" i="10"/>
  <c r="S48" i="10" s="1"/>
  <c r="T46" i="10"/>
  <c r="U46" i="10" s="1"/>
  <c r="R46" i="10"/>
  <c r="S46" i="10" s="1"/>
  <c r="T44" i="10"/>
  <c r="U44" i="10" s="1"/>
  <c r="R44" i="10"/>
  <c r="S44" i="10" s="1"/>
  <c r="T42" i="10"/>
  <c r="U42" i="10" s="1"/>
  <c r="R42" i="10"/>
  <c r="S42" i="10" s="1"/>
  <c r="T40" i="10"/>
  <c r="U40" i="10" s="1"/>
  <c r="R40" i="10"/>
  <c r="S40" i="10" s="1"/>
  <c r="T38" i="10"/>
  <c r="U38" i="10" s="1"/>
  <c r="R38" i="10"/>
  <c r="S38" i="10" s="1"/>
  <c r="T36" i="10"/>
  <c r="U36" i="10" s="1"/>
  <c r="R36" i="10"/>
  <c r="S36" i="10" s="1"/>
  <c r="T34" i="10"/>
  <c r="U34" i="10" s="1"/>
  <c r="R34" i="10"/>
  <c r="S34" i="10" s="1"/>
  <c r="T32" i="10"/>
  <c r="U32" i="10" s="1"/>
  <c r="R32" i="10"/>
  <c r="S32" i="10" s="1"/>
  <c r="T30" i="10"/>
  <c r="U30" i="10" s="1"/>
  <c r="R30" i="10"/>
  <c r="S30" i="10" s="1"/>
  <c r="T28" i="10"/>
  <c r="U28" i="10" s="1"/>
  <c r="R28" i="10"/>
  <c r="S28" i="10" s="1"/>
  <c r="T26" i="10"/>
  <c r="U26" i="10" s="1"/>
  <c r="R26" i="10"/>
  <c r="S26" i="10" s="1"/>
  <c r="Q25" i="10"/>
  <c r="P25" i="10"/>
  <c r="O25" i="10"/>
  <c r="T23" i="10"/>
  <c r="U23" i="10" s="1"/>
  <c r="R23" i="10"/>
  <c r="S23" i="10" s="1"/>
  <c r="T21" i="10"/>
  <c r="U21" i="10" s="1"/>
  <c r="R21" i="10"/>
  <c r="S21" i="10" s="1"/>
  <c r="T19" i="10"/>
  <c r="U19" i="10" s="1"/>
  <c r="R19" i="10"/>
  <c r="S19" i="10" s="1"/>
  <c r="U17" i="10"/>
  <c r="T15" i="10"/>
  <c r="U15" i="10" s="1"/>
  <c r="A6" i="10"/>
  <c r="B45" i="9"/>
  <c r="B39" i="11" s="1"/>
  <c r="B42" i="9"/>
  <c r="B38" i="11" s="1"/>
  <c r="B41" i="9"/>
  <c r="B42" i="11" s="1"/>
  <c r="B40" i="9"/>
  <c r="B35" i="11" s="1"/>
  <c r="B39" i="9"/>
  <c r="B40" i="11" s="1"/>
  <c r="B38" i="9"/>
  <c r="B31" i="11" s="1"/>
  <c r="B37" i="9"/>
  <c r="B44" i="11" s="1"/>
  <c r="B36" i="9"/>
  <c r="B43" i="11" s="1"/>
  <c r="B35" i="9"/>
  <c r="B41" i="11" s="1"/>
  <c r="B34" i="9"/>
  <c r="B32" i="11" s="1"/>
  <c r="B33" i="9"/>
  <c r="B27" i="11" s="1"/>
  <c r="B32" i="9"/>
  <c r="B24" i="11" s="1"/>
  <c r="B31" i="9"/>
  <c r="B33" i="11" s="1"/>
  <c r="B30" i="9"/>
  <c r="B36" i="11" s="1"/>
  <c r="B29" i="9"/>
  <c r="B29" i="11" s="1"/>
  <c r="B28" i="9"/>
  <c r="B37" i="11" s="1"/>
  <c r="B27" i="9"/>
  <c r="B25" i="11" s="1"/>
  <c r="B26" i="9"/>
  <c r="B30" i="11" s="1"/>
  <c r="B25" i="9"/>
  <c r="B21" i="11" s="1"/>
  <c r="B24" i="9"/>
  <c r="B16" i="11" s="1"/>
  <c r="B23" i="9"/>
  <c r="B19" i="11" s="1"/>
  <c r="B22" i="9"/>
  <c r="B18" i="11" s="1"/>
  <c r="B21" i="9"/>
  <c r="B22" i="11" s="1"/>
  <c r="B20" i="9"/>
  <c r="B17" i="11" s="1"/>
  <c r="B19" i="9"/>
  <c r="B13" i="11" s="1"/>
  <c r="B18" i="9"/>
  <c r="B14" i="11" s="1"/>
  <c r="B17" i="9"/>
  <c r="B45" i="11" s="1"/>
  <c r="B16" i="9"/>
  <c r="B11" i="11" s="1"/>
  <c r="B15" i="9"/>
  <c r="B23" i="11" s="1"/>
  <c r="B14" i="9"/>
  <c r="B26" i="11" s="1"/>
  <c r="B13" i="9"/>
  <c r="B15" i="11" s="1"/>
  <c r="B11" i="9"/>
  <c r="B34" i="11" s="1"/>
  <c r="G158" i="8"/>
  <c r="G157" i="8"/>
  <c r="G156" i="8"/>
  <c r="G153" i="8"/>
  <c r="G152" i="8"/>
  <c r="G149" i="8"/>
  <c r="G148" i="8"/>
  <c r="G147" i="8"/>
  <c r="G144" i="8"/>
  <c r="G143" i="8"/>
  <c r="F145" i="8" s="1"/>
  <c r="G145" i="8" s="1"/>
  <c r="G140" i="8"/>
  <c r="G139" i="8"/>
  <c r="G136" i="8"/>
  <c r="G135" i="8"/>
  <c r="F137" i="8" s="1"/>
  <c r="G137" i="8" s="1"/>
  <c r="G132" i="8"/>
  <c r="G131" i="8"/>
  <c r="G128" i="8"/>
  <c r="G127" i="8"/>
  <c r="G124" i="8"/>
  <c r="F125" i="8" s="1"/>
  <c r="G125" i="8" s="1"/>
  <c r="G121" i="8"/>
  <c r="G120" i="8"/>
  <c r="G119" i="8"/>
  <c r="G116" i="8"/>
  <c r="G115" i="8"/>
  <c r="G110" i="8"/>
  <c r="G109" i="8"/>
  <c r="G108" i="8"/>
  <c r="G107" i="8"/>
  <c r="G104" i="8"/>
  <c r="G103" i="8"/>
  <c r="G102" i="8"/>
  <c r="G99" i="8"/>
  <c r="G98" i="8"/>
  <c r="G95" i="8"/>
  <c r="G94" i="8"/>
  <c r="G93" i="8"/>
  <c r="G92" i="8"/>
  <c r="G89" i="8"/>
  <c r="G88" i="8"/>
  <c r="G87" i="8"/>
  <c r="G86" i="8"/>
  <c r="G83" i="8"/>
  <c r="G82" i="8"/>
  <c r="G81" i="8"/>
  <c r="G80" i="8"/>
  <c r="G77" i="8"/>
  <c r="G76" i="8"/>
  <c r="G75" i="8"/>
  <c r="G72" i="8"/>
  <c r="G71" i="8"/>
  <c r="G70" i="8"/>
  <c r="G67" i="8"/>
  <c r="G66" i="8"/>
  <c r="G65" i="8"/>
  <c r="G62" i="8"/>
  <c r="G61" i="8"/>
  <c r="G60" i="8"/>
  <c r="G57" i="8"/>
  <c r="G56" i="8"/>
  <c r="G53" i="8"/>
  <c r="G52" i="8"/>
  <c r="G46" i="8"/>
  <c r="G45" i="8"/>
  <c r="G43" i="8"/>
  <c r="G42" i="8"/>
  <c r="G41" i="8"/>
  <c r="G40" i="8"/>
  <c r="G39" i="8"/>
  <c r="G38" i="8"/>
  <c r="G37" i="8"/>
  <c r="G35" i="8"/>
  <c r="G34" i="8"/>
  <c r="G33" i="8"/>
  <c r="G32" i="8"/>
  <c r="G31" i="8"/>
  <c r="G30" i="8"/>
  <c r="G29" i="8"/>
  <c r="G28" i="8"/>
  <c r="G27" i="8"/>
  <c r="G26" i="8"/>
  <c r="G25" i="8"/>
  <c r="G24" i="8"/>
  <c r="G23" i="8"/>
  <c r="G22" i="8"/>
  <c r="G21" i="8"/>
  <c r="G20" i="8"/>
  <c r="G19" i="8"/>
  <c r="G17" i="8"/>
  <c r="G16" i="8"/>
  <c r="G44" i="8"/>
  <c r="G105" i="7"/>
  <c r="G104" i="7"/>
  <c r="G99" i="7"/>
  <c r="G98" i="7"/>
  <c r="G97" i="7"/>
  <c r="G96" i="7"/>
  <c r="E91" i="7"/>
  <c r="G91" i="7" s="1"/>
  <c r="G90" i="7"/>
  <c r="E85" i="7"/>
  <c r="G85" i="7" s="1"/>
  <c r="G84" i="7"/>
  <c r="G80" i="7"/>
  <c r="G79" i="7"/>
  <c r="G78" i="7"/>
  <c r="G77" i="7"/>
  <c r="G76" i="7"/>
  <c r="G63" i="7"/>
  <c r="G62" i="7"/>
  <c r="G61" i="7"/>
  <c r="G60" i="7"/>
  <c r="E58" i="7"/>
  <c r="G58" i="7" s="1"/>
  <c r="G53" i="7"/>
  <c r="G52" i="7"/>
  <c r="G51" i="7"/>
  <c r="G50" i="7"/>
  <c r="G49" i="7"/>
  <c r="E42" i="7"/>
  <c r="G37" i="7"/>
  <c r="G33" i="7"/>
  <c r="G44" i="7"/>
  <c r="G43" i="7"/>
  <c r="E30" i="7"/>
  <c r="G30" i="7" s="1"/>
  <c r="G29" i="7"/>
  <c r="E28" i="7"/>
  <c r="G27" i="7"/>
  <c r="G23" i="7"/>
  <c r="G19" i="7"/>
  <c r="G18" i="7"/>
  <c r="G17" i="7"/>
  <c r="E16" i="7"/>
  <c r="G16" i="7" s="1"/>
  <c r="E15" i="7"/>
  <c r="G15" i="7" s="1"/>
  <c r="G14" i="7"/>
  <c r="G11" i="7"/>
  <c r="G10" i="7"/>
  <c r="F267" i="6"/>
  <c r="H267" i="6" s="1"/>
  <c r="F266" i="6"/>
  <c r="H266" i="6" s="1"/>
  <c r="F265" i="6"/>
  <c r="H265" i="6" s="1"/>
  <c r="F264" i="6"/>
  <c r="H264" i="6" s="1"/>
  <c r="F263" i="6"/>
  <c r="H263" i="6" s="1"/>
  <c r="H257" i="6"/>
  <c r="H256" i="6"/>
  <c r="H255" i="6"/>
  <c r="H254" i="6"/>
  <c r="H248" i="6"/>
  <c r="H247" i="6"/>
  <c r="H246" i="6"/>
  <c r="H245" i="6"/>
  <c r="H244" i="6"/>
  <c r="H243" i="6"/>
  <c r="H242" i="6"/>
  <c r="H236" i="6"/>
  <c r="H235" i="6"/>
  <c r="H234" i="6"/>
  <c r="H224" i="6"/>
  <c r="H223" i="6"/>
  <c r="H222" i="6"/>
  <c r="H221" i="6"/>
  <c r="H220" i="6"/>
  <c r="H219" i="6"/>
  <c r="H218" i="6"/>
  <c r="H211" i="6"/>
  <c r="H210" i="6"/>
  <c r="F209" i="6"/>
  <c r="H209" i="6" s="1"/>
  <c r="H208" i="6"/>
  <c r="H207" i="6"/>
  <c r="H206" i="6"/>
  <c r="H200" i="6"/>
  <c r="H199" i="6"/>
  <c r="H198" i="6"/>
  <c r="H197" i="6"/>
  <c r="H196" i="6"/>
  <c r="H189" i="6"/>
  <c r="H188" i="6"/>
  <c r="H187" i="6"/>
  <c r="H186" i="6"/>
  <c r="H185" i="6"/>
  <c r="H184" i="6"/>
  <c r="H183" i="6"/>
  <c r="H182" i="6"/>
  <c r="H181" i="6"/>
  <c r="H180" i="6"/>
  <c r="H173" i="6"/>
  <c r="H172" i="6"/>
  <c r="H171" i="6"/>
  <c r="H170" i="6"/>
  <c r="H169" i="6"/>
  <c r="H168" i="6"/>
  <c r="H167" i="6"/>
  <c r="H166" i="6"/>
  <c r="H165" i="6"/>
  <c r="H164" i="6"/>
  <c r="H159" i="6"/>
  <c r="H158" i="6"/>
  <c r="H157" i="6"/>
  <c r="H156" i="6"/>
  <c r="F155" i="6"/>
  <c r="H155" i="6" s="1"/>
  <c r="F154" i="6"/>
  <c r="H154" i="6" s="1"/>
  <c r="H153" i="6"/>
  <c r="H152" i="6"/>
  <c r="F151" i="6"/>
  <c r="H151" i="6" s="1"/>
  <c r="H143" i="6"/>
  <c r="H142" i="6"/>
  <c r="H141" i="6"/>
  <c r="H134" i="6"/>
  <c r="F133" i="6"/>
  <c r="H133" i="6" s="1"/>
  <c r="H132" i="6"/>
  <c r="H126" i="6"/>
  <c r="H125" i="6"/>
  <c r="H124" i="6"/>
  <c r="H119" i="6"/>
  <c r="F118" i="6"/>
  <c r="H118" i="6" s="1"/>
  <c r="H117" i="6"/>
  <c r="H112" i="6"/>
  <c r="H111" i="6"/>
  <c r="H110" i="6"/>
  <c r="H109" i="6"/>
  <c r="H113" i="6" s="1"/>
  <c r="H93" i="6"/>
  <c r="H92" i="6"/>
  <c r="H91" i="6"/>
  <c r="H90" i="6"/>
  <c r="H89" i="6"/>
  <c r="H88" i="6"/>
  <c r="H87" i="6"/>
  <c r="H86" i="6"/>
  <c r="H81" i="6"/>
  <c r="H80" i="6"/>
  <c r="H79" i="6"/>
  <c r="F14" i="6"/>
  <c r="H14" i="6" s="1"/>
  <c r="F13" i="6"/>
  <c r="H13" i="6" s="1"/>
  <c r="H12" i="6"/>
  <c r="H11" i="6"/>
  <c r="H73" i="6"/>
  <c r="H72" i="6"/>
  <c r="H71" i="6"/>
  <c r="H70" i="6"/>
  <c r="H68" i="6"/>
  <c r="H63" i="6"/>
  <c r="H62" i="6"/>
  <c r="H57" i="6"/>
  <c r="H56" i="6"/>
  <c r="H51" i="6"/>
  <c r="H50" i="6"/>
  <c r="H45" i="6"/>
  <c r="H44" i="6"/>
  <c r="H39" i="6"/>
  <c r="H38" i="6"/>
  <c r="H33" i="6"/>
  <c r="H32" i="6"/>
  <c r="H27" i="6"/>
  <c r="H26" i="6"/>
  <c r="H854" i="5"/>
  <c r="H853" i="5"/>
  <c r="G855" i="5" s="1"/>
  <c r="H850" i="5"/>
  <c r="H849" i="5"/>
  <c r="H848" i="5"/>
  <c r="H864" i="5"/>
  <c r="H863" i="5"/>
  <c r="H862" i="5"/>
  <c r="H861" i="5"/>
  <c r="H860" i="5"/>
  <c r="H859" i="5"/>
  <c r="B866" i="5"/>
  <c r="H886" i="5"/>
  <c r="H885" i="5"/>
  <c r="H882" i="5"/>
  <c r="B881" i="5"/>
  <c r="H880" i="5"/>
  <c r="B879" i="5"/>
  <c r="B878" i="5"/>
  <c r="H831" i="5"/>
  <c r="H821" i="5"/>
  <c r="H820" i="5"/>
  <c r="H819" i="5"/>
  <c r="H817" i="5"/>
  <c r="H814" i="5"/>
  <c r="H813" i="5"/>
  <c r="H812" i="5"/>
  <c r="H811" i="5"/>
  <c r="H810" i="5"/>
  <c r="H809" i="5"/>
  <c r="H807" i="5"/>
  <c r="H806" i="5"/>
  <c r="H800" i="5"/>
  <c r="H799" i="5"/>
  <c r="H798" i="5"/>
  <c r="H797" i="5"/>
  <c r="H796" i="5"/>
  <c r="H794" i="5"/>
  <c r="H792" i="5"/>
  <c r="H790" i="5"/>
  <c r="H789" i="5"/>
  <c r="H788" i="5"/>
  <c r="H784" i="5"/>
  <c r="H783" i="5"/>
  <c r="H782" i="5"/>
  <c r="H781" i="5"/>
  <c r="H780" i="5"/>
  <c r="H778" i="5"/>
  <c r="H777" i="5"/>
  <c r="H776" i="5"/>
  <c r="H775" i="5"/>
  <c r="H774" i="5"/>
  <c r="H773" i="5"/>
  <c r="H771" i="5"/>
  <c r="H770" i="5"/>
  <c r="H769" i="5"/>
  <c r="H767" i="5"/>
  <c r="H762" i="5"/>
  <c r="H761" i="5"/>
  <c r="H760" i="5"/>
  <c r="H759" i="5"/>
  <c r="H758" i="5"/>
  <c r="H757" i="5"/>
  <c r="H756" i="5"/>
  <c r="H755" i="5"/>
  <c r="H754" i="5"/>
  <c r="H747" i="5"/>
  <c r="H746" i="5"/>
  <c r="H745" i="5"/>
  <c r="H744" i="5"/>
  <c r="H743" i="5"/>
  <c r="H742" i="5"/>
  <c r="H737" i="5"/>
  <c r="F736" i="5"/>
  <c r="H735" i="5"/>
  <c r="H734" i="5"/>
  <c r="H733" i="5"/>
  <c r="H732" i="5"/>
  <c r="H730" i="5"/>
  <c r="H729" i="5"/>
  <c r="H726" i="5"/>
  <c r="H725" i="5"/>
  <c r="H724" i="5"/>
  <c r="H723" i="5"/>
  <c r="H722" i="5"/>
  <c r="H721" i="5"/>
  <c r="H720" i="5"/>
  <c r="H719" i="5"/>
  <c r="H718" i="5"/>
  <c r="H717" i="5"/>
  <c r="H716" i="5"/>
  <c r="H715" i="5"/>
  <c r="H714" i="5"/>
  <c r="H713" i="5"/>
  <c r="H712" i="5"/>
  <c r="H711" i="5"/>
  <c r="H710" i="5"/>
  <c r="H709" i="5"/>
  <c r="H708" i="5"/>
  <c r="H703" i="5"/>
  <c r="H702" i="5"/>
  <c r="H701" i="5"/>
  <c r="H700" i="5"/>
  <c r="H699" i="5"/>
  <c r="H698" i="5"/>
  <c r="H697" i="5"/>
  <c r="H696" i="5"/>
  <c r="H695" i="5"/>
  <c r="H694" i="5"/>
  <c r="H693" i="5"/>
  <c r="H692" i="5"/>
  <c r="H691" i="5"/>
  <c r="H690" i="5"/>
  <c r="H689" i="5"/>
  <c r="H688" i="5"/>
  <c r="H687" i="5"/>
  <c r="H686" i="5"/>
  <c r="H685" i="5"/>
  <c r="H684" i="5"/>
  <c r="H683" i="5"/>
  <c r="H682" i="5"/>
  <c r="H681" i="5"/>
  <c r="H680" i="5"/>
  <c r="H679" i="5"/>
  <c r="H678" i="5"/>
  <c r="H673" i="5"/>
  <c r="H672" i="5"/>
  <c r="H671" i="5"/>
  <c r="H670" i="5"/>
  <c r="H668" i="5"/>
  <c r="H666" i="5"/>
  <c r="H664" i="5"/>
  <c r="H662" i="5"/>
  <c r="H661" i="5"/>
  <c r="H660" i="5"/>
  <c r="H656" i="5"/>
  <c r="H655" i="5"/>
  <c r="H654" i="5"/>
  <c r="H653" i="5"/>
  <c r="H652" i="5"/>
  <c r="H650" i="5"/>
  <c r="H649" i="5"/>
  <c r="H648" i="5"/>
  <c r="H645" i="5"/>
  <c r="H644" i="5"/>
  <c r="H643" i="5"/>
  <c r="H641" i="5"/>
  <c r="H639" i="5"/>
  <c r="H635" i="5"/>
  <c r="H634" i="5"/>
  <c r="H633" i="5"/>
  <c r="H632" i="5"/>
  <c r="H631" i="5"/>
  <c r="H629" i="5"/>
  <c r="H627" i="5"/>
  <c r="H625" i="5"/>
  <c r="H624" i="5"/>
  <c r="H623" i="5"/>
  <c r="H619" i="5"/>
  <c r="H618" i="5"/>
  <c r="H617" i="5"/>
  <c r="H616" i="5"/>
  <c r="H615" i="5"/>
  <c r="H613" i="5"/>
  <c r="H612" i="5"/>
  <c r="H611" i="5"/>
  <c r="H610" i="5"/>
  <c r="H609" i="5"/>
  <c r="H608" i="5"/>
  <c r="H605" i="5"/>
  <c r="H604" i="5"/>
  <c r="H603" i="5"/>
  <c r="H601" i="5"/>
  <c r="H599" i="5"/>
  <c r="H595" i="5"/>
  <c r="H594" i="5"/>
  <c r="H593" i="5"/>
  <c r="H592" i="5"/>
  <c r="H590" i="5"/>
  <c r="H588" i="5"/>
  <c r="H586" i="5"/>
  <c r="H585" i="5"/>
  <c r="H584" i="5"/>
  <c r="H583" i="5"/>
  <c r="H582" i="5"/>
  <c r="H578" i="5"/>
  <c r="H577" i="5"/>
  <c r="H576" i="5"/>
  <c r="H575" i="5"/>
  <c r="H574" i="5"/>
  <c r="H572" i="5"/>
  <c r="H571" i="5"/>
  <c r="H570" i="5"/>
  <c r="H569" i="5"/>
  <c r="H568" i="5"/>
  <c r="H567" i="5"/>
  <c r="H566" i="5"/>
  <c r="H564" i="5"/>
  <c r="H563" i="5"/>
  <c r="H562" i="5"/>
  <c r="H560" i="5"/>
  <c r="H553" i="5"/>
  <c r="H552" i="5"/>
  <c r="H551" i="5"/>
  <c r="H550" i="5"/>
  <c r="H549" i="5"/>
  <c r="H548" i="5"/>
  <c r="H547" i="5"/>
  <c r="H546" i="5"/>
  <c r="H545" i="5"/>
  <c r="H544" i="5"/>
  <c r="H543" i="5"/>
  <c r="H542" i="5"/>
  <c r="H540" i="5"/>
  <c r="H539" i="5"/>
  <c r="H538" i="5"/>
  <c r="H537" i="5"/>
  <c r="H536" i="5"/>
  <c r="H535" i="5"/>
  <c r="H534" i="5"/>
  <c r="H533" i="5"/>
  <c r="H532" i="5"/>
  <c r="H531" i="5"/>
  <c r="H530" i="5"/>
  <c r="H529" i="5"/>
  <c r="H528" i="5"/>
  <c r="H527" i="5"/>
  <c r="H526" i="5"/>
  <c r="H525" i="5"/>
  <c r="H524" i="5"/>
  <c r="H523" i="5"/>
  <c r="H522" i="5"/>
  <c r="H521" i="5"/>
  <c r="H520" i="5"/>
  <c r="H519" i="5"/>
  <c r="H518" i="5"/>
  <c r="H517" i="5"/>
  <c r="H516" i="5"/>
  <c r="H515" i="5"/>
  <c r="H514" i="5"/>
  <c r="H512" i="5"/>
  <c r="H511" i="5"/>
  <c r="H510" i="5"/>
  <c r="H506" i="5"/>
  <c r="H505" i="5"/>
  <c r="H504" i="5"/>
  <c r="H503" i="5"/>
  <c r="H502" i="5"/>
  <c r="H501" i="5"/>
  <c r="H500" i="5"/>
  <c r="H499" i="5"/>
  <c r="H498" i="5"/>
  <c r="H496" i="5"/>
  <c r="H492" i="5"/>
  <c r="H491" i="5"/>
  <c r="H490" i="5"/>
  <c r="H489" i="5"/>
  <c r="H488" i="5"/>
  <c r="H487" i="5"/>
  <c r="H486" i="5"/>
  <c r="H485" i="5"/>
  <c r="H484" i="5"/>
  <c r="H483" i="5"/>
  <c r="H481" i="5"/>
  <c r="H480" i="5"/>
  <c r="H479" i="5"/>
  <c r="H478" i="5"/>
  <c r="H477" i="5"/>
  <c r="H476" i="5"/>
  <c r="H475" i="5"/>
  <c r="H474" i="5"/>
  <c r="H473" i="5"/>
  <c r="H470" i="5"/>
  <c r="H469" i="5"/>
  <c r="H468" i="5"/>
  <c r="H467" i="5"/>
  <c r="H466" i="5"/>
  <c r="H465" i="5"/>
  <c r="H464" i="5"/>
  <c r="H463" i="5"/>
  <c r="H462" i="5"/>
  <c r="H461" i="5"/>
  <c r="H460" i="5"/>
  <c r="H459" i="5"/>
  <c r="H458" i="5"/>
  <c r="H457" i="5"/>
  <c r="H456" i="5"/>
  <c r="H455" i="5"/>
  <c r="H454" i="5"/>
  <c r="H453" i="5"/>
  <c r="H452" i="5"/>
  <c r="H451" i="5"/>
  <c r="H450" i="5"/>
  <c r="H449" i="5"/>
  <c r="H448" i="5"/>
  <c r="H447" i="5"/>
  <c r="H446" i="5"/>
  <c r="H445" i="5"/>
  <c r="H444" i="5"/>
  <c r="H442" i="5"/>
  <c r="H441" i="5"/>
  <c r="H440" i="5"/>
  <c r="H439" i="5"/>
  <c r="H438" i="5"/>
  <c r="H437" i="5"/>
  <c r="H436" i="5"/>
  <c r="H435" i="5"/>
  <c r="H434" i="5"/>
  <c r="H433" i="5"/>
  <c r="H432" i="5"/>
  <c r="H431" i="5"/>
  <c r="H430" i="5"/>
  <c r="H429" i="5"/>
  <c r="H428" i="5"/>
  <c r="H427" i="5"/>
  <c r="H425" i="5"/>
  <c r="H424" i="5"/>
  <c r="H423" i="5"/>
  <c r="H422" i="5"/>
  <c r="H421" i="5"/>
  <c r="H398" i="5"/>
  <c r="H397" i="5"/>
  <c r="H392" i="5"/>
  <c r="H391" i="5"/>
  <c r="H390" i="5"/>
  <c r="H389" i="5"/>
  <c r="H388" i="5"/>
  <c r="H387" i="5"/>
  <c r="H386" i="5"/>
  <c r="H385" i="5"/>
  <c r="H384" i="5"/>
  <c r="H383" i="5"/>
  <c r="H382" i="5"/>
  <c r="H381" i="5"/>
  <c r="H380" i="5"/>
  <c r="H379" i="5"/>
  <c r="H378" i="5"/>
  <c r="H377" i="5"/>
  <c r="H376" i="5"/>
  <c r="H375" i="5"/>
  <c r="H374" i="5"/>
  <c r="H372" i="5"/>
  <c r="H371" i="5"/>
  <c r="H370" i="5"/>
  <c r="H369" i="5"/>
  <c r="H368" i="5"/>
  <c r="H367" i="5"/>
  <c r="H366" i="5"/>
  <c r="H365" i="5"/>
  <c r="H364" i="5"/>
  <c r="H363" i="5"/>
  <c r="H362" i="5"/>
  <c r="H357" i="5"/>
  <c r="H356" i="5"/>
  <c r="H355" i="5"/>
  <c r="H354" i="5"/>
  <c r="H353" i="5"/>
  <c r="H352" i="5"/>
  <c r="H351" i="5"/>
  <c r="H350" i="5"/>
  <c r="H349" i="5"/>
  <c r="H348" i="5"/>
  <c r="H347" i="5"/>
  <c r="H345" i="5"/>
  <c r="H344" i="5"/>
  <c r="H343" i="5"/>
  <c r="H342" i="5"/>
  <c r="H341" i="5"/>
  <c r="H339" i="5"/>
  <c r="H338" i="5"/>
  <c r="H337" i="5"/>
  <c r="H336" i="5"/>
  <c r="H335" i="5"/>
  <c r="H328" i="5"/>
  <c r="H326" i="5"/>
  <c r="H325" i="5"/>
  <c r="H324" i="5"/>
  <c r="H323" i="5"/>
  <c r="H322" i="5"/>
  <c r="H321" i="5"/>
  <c r="H320" i="5"/>
  <c r="H318" i="5"/>
  <c r="H317" i="5"/>
  <c r="H316" i="5"/>
  <c r="H315" i="5"/>
  <c r="H314" i="5"/>
  <c r="H313" i="5"/>
  <c r="H312" i="5"/>
  <c r="H311" i="5"/>
  <c r="H310" i="5"/>
  <c r="H306" i="5"/>
  <c r="H305" i="5"/>
  <c r="H304" i="5"/>
  <c r="H303" i="5"/>
  <c r="H301" i="5"/>
  <c r="H300" i="5"/>
  <c r="H299" i="5"/>
  <c r="H298" i="5"/>
  <c r="H297" i="5"/>
  <c r="H296" i="5"/>
  <c r="H295" i="5"/>
  <c r="H294" i="5"/>
  <c r="H293" i="5"/>
  <c r="H292" i="5"/>
  <c r="H291" i="5"/>
  <c r="H290" i="5"/>
  <c r="H289" i="5"/>
  <c r="H288" i="5"/>
  <c r="H287" i="5"/>
  <c r="H286" i="5"/>
  <c r="H285" i="5"/>
  <c r="H284" i="5"/>
  <c r="H283" i="5"/>
  <c r="H282" i="5"/>
  <c r="H281" i="5"/>
  <c r="H280" i="5"/>
  <c r="H279" i="5"/>
  <c r="H278" i="5"/>
  <c r="H277" i="5"/>
  <c r="H276" i="5"/>
  <c r="H275" i="5"/>
  <c r="H274" i="5"/>
  <c r="H273" i="5"/>
  <c r="F272" i="5"/>
  <c r="H270" i="5"/>
  <c r="H269" i="5"/>
  <c r="H268" i="5"/>
  <c r="H267" i="5"/>
  <c r="H266" i="5"/>
  <c r="H265" i="5"/>
  <c r="H264" i="5"/>
  <c r="H263" i="5"/>
  <c r="H262" i="5"/>
  <c r="H261" i="5"/>
  <c r="H260" i="5"/>
  <c r="H259" i="5"/>
  <c r="H258" i="5"/>
  <c r="H257" i="5"/>
  <c r="H256" i="5"/>
  <c r="H255" i="5"/>
  <c r="H254" i="5"/>
  <c r="F252" i="5"/>
  <c r="H248" i="5"/>
  <c r="F247" i="5"/>
  <c r="B247" i="5"/>
  <c r="H237" i="5"/>
  <c r="H235" i="5"/>
  <c r="H233" i="5"/>
  <c r="F231" i="5"/>
  <c r="H229" i="5"/>
  <c r="H221" i="5"/>
  <c r="H220" i="5"/>
  <c r="H219" i="5"/>
  <c r="H214" i="5"/>
  <c r="H216" i="5" s="1"/>
  <c r="F209" i="5"/>
  <c r="B209" i="5"/>
  <c r="H208" i="5"/>
  <c r="H207" i="5"/>
  <c r="H206" i="5"/>
  <c r="H205" i="5"/>
  <c r="H204" i="5"/>
  <c r="H202" i="5"/>
  <c r="H200" i="5"/>
  <c r="H199" i="5"/>
  <c r="H198" i="5"/>
  <c r="F194" i="5"/>
  <c r="F193" i="5"/>
  <c r="H191" i="5"/>
  <c r="H190" i="5"/>
  <c r="F187" i="5"/>
  <c r="H184" i="5"/>
  <c r="F182" i="5"/>
  <c r="F181" i="5"/>
  <c r="H180" i="5"/>
  <c r="H178" i="5"/>
  <c r="F174" i="5"/>
  <c r="H171" i="5"/>
  <c r="H169" i="5"/>
  <c r="B166" i="5"/>
  <c r="B165" i="5"/>
  <c r="B164" i="5"/>
  <c r="H163" i="5"/>
  <c r="B162" i="5"/>
  <c r="B161" i="5"/>
  <c r="H157" i="5"/>
  <c r="F156" i="5"/>
  <c r="H154" i="5"/>
  <c r="F153" i="5"/>
  <c r="H148" i="5"/>
  <c r="H147" i="5"/>
  <c r="F146" i="5"/>
  <c r="B145" i="5"/>
  <c r="H144" i="5"/>
  <c r="H143" i="5"/>
  <c r="H142" i="5"/>
  <c r="H139" i="5"/>
  <c r="H138" i="5"/>
  <c r="H136" i="5"/>
  <c r="H134" i="5"/>
  <c r="H132" i="5"/>
  <c r="H128" i="5"/>
  <c r="H127" i="5"/>
  <c r="H126" i="5"/>
  <c r="H125" i="5"/>
  <c r="H124" i="5"/>
  <c r="H121" i="5"/>
  <c r="H119" i="5"/>
  <c r="H117" i="5"/>
  <c r="H116" i="5"/>
  <c r="H115" i="5"/>
  <c r="H114" i="5"/>
  <c r="H113" i="5"/>
  <c r="H112" i="5"/>
  <c r="H109" i="5"/>
  <c r="H107" i="5"/>
  <c r="H106" i="5"/>
  <c r="H105" i="5"/>
  <c r="H104" i="5"/>
  <c r="H103" i="5"/>
  <c r="H102" i="5"/>
  <c r="H101" i="5"/>
  <c r="H100" i="5"/>
  <c r="H96" i="5"/>
  <c r="H95" i="5"/>
  <c r="H94" i="5"/>
  <c r="H93" i="5"/>
  <c r="H92" i="5"/>
  <c r="H91" i="5"/>
  <c r="H90" i="5"/>
  <c r="H88" i="5"/>
  <c r="H87" i="5"/>
  <c r="H86" i="5"/>
  <c r="H85" i="5"/>
  <c r="H84" i="5"/>
  <c r="H83" i="5"/>
  <c r="H82" i="5"/>
  <c r="H65" i="5"/>
  <c r="F64" i="5"/>
  <c r="H64" i="5" s="1"/>
  <c r="H62" i="5"/>
  <c r="H71" i="5"/>
  <c r="H70" i="5"/>
  <c r="H69" i="5"/>
  <c r="H417" i="5"/>
  <c r="H416" i="5"/>
  <c r="H414" i="5"/>
  <c r="H61" i="5"/>
  <c r="H60" i="5"/>
  <c r="H59" i="5"/>
  <c r="H58" i="5"/>
  <c r="H57" i="5"/>
  <c r="H56" i="5"/>
  <c r="H55" i="5"/>
  <c r="H54" i="5"/>
  <c r="H48" i="5"/>
  <c r="H40" i="5"/>
  <c r="B38" i="5"/>
  <c r="H37" i="5"/>
  <c r="H36" i="5"/>
  <c r="H35" i="5"/>
  <c r="H34" i="5"/>
  <c r="B33" i="5"/>
  <c r="H32" i="5"/>
  <c r="H28" i="5"/>
  <c r="H27" i="5"/>
  <c r="B25" i="5"/>
  <c r="B23" i="5"/>
  <c r="B22" i="5"/>
  <c r="B21" i="5"/>
  <c r="B20" i="5"/>
  <c r="B19" i="5"/>
  <c r="B18" i="5"/>
  <c r="B17" i="5"/>
  <c r="B16" i="5"/>
  <c r="H12" i="5"/>
  <c r="B11" i="5"/>
  <c r="E46" i="4"/>
  <c r="D46" i="4"/>
  <c r="E42" i="4"/>
  <c r="D42" i="4"/>
  <c r="E35" i="4"/>
  <c r="D35" i="4"/>
  <c r="E23" i="4"/>
  <c r="D23" i="4"/>
  <c r="E12" i="3"/>
  <c r="E18" i="3" s="1"/>
  <c r="F892" i="5" s="1"/>
  <c r="D12" i="3"/>
  <c r="D18" i="3" s="1"/>
  <c r="E6" i="3"/>
  <c r="D6" i="3"/>
  <c r="A4" i="3"/>
  <c r="A3" i="3"/>
  <c r="H394" i="5" l="1"/>
  <c r="H72" i="5"/>
  <c r="H140" i="5"/>
  <c r="G727" i="5"/>
  <c r="C39" i="9" s="1"/>
  <c r="H97" i="5"/>
  <c r="H66" i="5"/>
  <c r="G851" i="5"/>
  <c r="G856" i="5" s="1"/>
  <c r="F129" i="8"/>
  <c r="G129" i="8" s="1"/>
  <c r="H224" i="5"/>
  <c r="H252" i="5"/>
  <c r="H253" i="5"/>
  <c r="H227" i="5"/>
  <c r="H123" i="5"/>
  <c r="H187" i="5"/>
  <c r="H327" i="5"/>
  <c r="H194" i="5"/>
  <c r="H272" i="5"/>
  <c r="H736" i="5"/>
  <c r="H174" i="5"/>
  <c r="F96" i="8"/>
  <c r="G96" i="8" s="1"/>
  <c r="F84" i="8"/>
  <c r="G84" i="8" s="1"/>
  <c r="H739" i="5" s="1"/>
  <c r="F100" i="8"/>
  <c r="G100" i="8" s="1"/>
  <c r="G763" i="5" s="1"/>
  <c r="G42" i="7"/>
  <c r="F105" i="8"/>
  <c r="G105" i="8" s="1"/>
  <c r="G801" i="5" s="1"/>
  <c r="F90" i="8"/>
  <c r="G90" i="8" s="1"/>
  <c r="F111" i="8"/>
  <c r="G111" i="8" s="1"/>
  <c r="G835" i="5" s="1"/>
  <c r="F122" i="8"/>
  <c r="G122" i="8" s="1"/>
  <c r="F154" i="8"/>
  <c r="G154" i="8" s="1"/>
  <c r="F54" i="8"/>
  <c r="G54" i="8" s="1"/>
  <c r="G507" i="5" s="1"/>
  <c r="G78" i="8"/>
  <c r="G704" i="5" s="1"/>
  <c r="F58" i="8"/>
  <c r="G58" i="8" s="1"/>
  <c r="G554" i="5" s="1"/>
  <c r="H111" i="5"/>
  <c r="H34" i="6"/>
  <c r="G17" i="5" s="1"/>
  <c r="H17" i="5" s="1"/>
  <c r="H237" i="6"/>
  <c r="G866" i="5" s="1"/>
  <c r="H866" i="5" s="1"/>
  <c r="G20" i="7"/>
  <c r="G161" i="5" s="1"/>
  <c r="H161" i="5" s="1"/>
  <c r="G106" i="7"/>
  <c r="G881" i="5" s="1"/>
  <c r="H881" i="5" s="1"/>
  <c r="H127" i="6"/>
  <c r="G408" i="5" s="1"/>
  <c r="H408" i="5" s="1"/>
  <c r="G228" i="5"/>
  <c r="H46" i="6"/>
  <c r="G19" i="5" s="1"/>
  <c r="H19" i="5" s="1"/>
  <c r="H58" i="6"/>
  <c r="G21" i="5" s="1"/>
  <c r="H21" i="5" s="1"/>
  <c r="H144" i="6"/>
  <c r="G410" i="5" s="1"/>
  <c r="H410" i="5" s="1"/>
  <c r="H64" i="6"/>
  <c r="G22" i="5" s="1"/>
  <c r="H22" i="5" s="1"/>
  <c r="H120" i="6"/>
  <c r="G407" i="5" s="1"/>
  <c r="H407" i="5" s="1"/>
  <c r="G32" i="7"/>
  <c r="G41" i="7"/>
  <c r="H201" i="6"/>
  <c r="G412" i="5" s="1"/>
  <c r="H412" i="5" s="1"/>
  <c r="H258" i="6"/>
  <c r="G884" i="5" s="1"/>
  <c r="H884" i="5" s="1"/>
  <c r="H268" i="6"/>
  <c r="G33" i="5" s="1"/>
  <c r="H33" i="5" s="1"/>
  <c r="F63" i="8"/>
  <c r="G63" i="8" s="1"/>
  <c r="G596" i="5" s="1"/>
  <c r="H249" i="6"/>
  <c r="G333" i="5" s="1"/>
  <c r="H190" i="6"/>
  <c r="G329" i="5" s="1"/>
  <c r="H329" i="5" s="1"/>
  <c r="G31" i="7"/>
  <c r="F159" i="8"/>
  <c r="G159" i="8" s="1"/>
  <c r="G81" i="7"/>
  <c r="G145" i="5" s="1"/>
  <c r="H145" i="5" s="1"/>
  <c r="F141" i="8"/>
  <c r="G141" i="8" s="1"/>
  <c r="H135" i="6"/>
  <c r="G409" i="5" s="1"/>
  <c r="H409" i="5" s="1"/>
  <c r="H174" i="6"/>
  <c r="G319" i="5" s="1"/>
  <c r="H319" i="5" s="1"/>
  <c r="H40" i="6"/>
  <c r="G18" i="5" s="1"/>
  <c r="H18" i="5" s="1"/>
  <c r="H225" i="6"/>
  <c r="G883" i="5" s="1"/>
  <c r="G247" i="5"/>
  <c r="H247" i="5" s="1"/>
  <c r="H249" i="5" s="1"/>
  <c r="D47" i="4"/>
  <c r="E47" i="4"/>
  <c r="F117" i="8"/>
  <c r="G117" i="8" s="1"/>
  <c r="F133" i="8"/>
  <c r="G133" i="8" s="1"/>
  <c r="F150" i="8"/>
  <c r="G150" i="8" s="1"/>
  <c r="H94" i="6"/>
  <c r="G38" i="5" s="1"/>
  <c r="H38" i="5" s="1"/>
  <c r="H82" i="6"/>
  <c r="G25" i="5" s="1"/>
  <c r="H25" i="5" s="1"/>
  <c r="H28" i="6"/>
  <c r="G16" i="5" s="1"/>
  <c r="H69" i="6"/>
  <c r="H74" i="6" s="1"/>
  <c r="G23" i="5" s="1"/>
  <c r="H23" i="5" s="1"/>
  <c r="H405" i="5"/>
  <c r="H404" i="5"/>
  <c r="H173" i="5"/>
  <c r="H156" i="5"/>
  <c r="H158" i="5"/>
  <c r="H179" i="5"/>
  <c r="H181" i="5"/>
  <c r="H189" i="5"/>
  <c r="H231" i="5"/>
  <c r="E10" i="9"/>
  <c r="H50" i="5"/>
  <c r="H19" i="3"/>
  <c r="D10" i="9"/>
  <c r="F890" i="5"/>
  <c r="H146" i="5"/>
  <c r="H223" i="5"/>
  <c r="H153" i="5"/>
  <c r="H193" i="5"/>
  <c r="H225" i="5"/>
  <c r="H182" i="5"/>
  <c r="H155" i="5"/>
  <c r="H159" i="5"/>
  <c r="F186" i="5"/>
  <c r="H15" i="6"/>
  <c r="G11" i="5" s="1"/>
  <c r="H11" i="5" s="1"/>
  <c r="H212" i="6"/>
  <c r="H52" i="6"/>
  <c r="G20" i="5" s="1"/>
  <c r="H160" i="6"/>
  <c r="G411" i="5" s="1"/>
  <c r="H411" i="5" s="1"/>
  <c r="B19" i="10"/>
  <c r="G28" i="7"/>
  <c r="B70" i="10"/>
  <c r="G18" i="8"/>
  <c r="F68" i="8"/>
  <c r="G68" i="8" s="1"/>
  <c r="G636" i="5" s="1"/>
  <c r="B23" i="10"/>
  <c r="B56" i="10"/>
  <c r="B15" i="10"/>
  <c r="B44" i="10"/>
  <c r="G36" i="8"/>
  <c r="F73" i="8"/>
  <c r="G73" i="8" s="1"/>
  <c r="G674" i="5" s="1"/>
  <c r="B28" i="10"/>
  <c r="B40" i="10"/>
  <c r="B11" i="10"/>
  <c r="B62" i="10"/>
  <c r="B17" i="10"/>
  <c r="B21" i="10"/>
  <c r="B58" i="10"/>
  <c r="B36" i="10"/>
  <c r="B52" i="10"/>
  <c r="B66" i="10"/>
  <c r="B32" i="10"/>
  <c r="B48" i="10"/>
  <c r="B54" i="10"/>
  <c r="B60" i="10"/>
  <c r="B74" i="10"/>
  <c r="B64" i="10"/>
  <c r="B68" i="10"/>
  <c r="B72" i="10"/>
  <c r="B80" i="10"/>
  <c r="B26" i="10"/>
  <c r="B30" i="10"/>
  <c r="B34" i="10"/>
  <c r="B38" i="10"/>
  <c r="B42" i="10"/>
  <c r="B46" i="10"/>
  <c r="B50" i="10"/>
  <c r="H875" i="5" l="1"/>
  <c r="C44" i="9" s="1"/>
  <c r="D44" i="9" s="1"/>
  <c r="F44" i="9" s="1"/>
  <c r="H418" i="5"/>
  <c r="H129" i="5"/>
  <c r="H330" i="5"/>
  <c r="H150" i="5"/>
  <c r="H13" i="5"/>
  <c r="C11" i="9" s="1"/>
  <c r="F47" i="8"/>
  <c r="G47" i="8" s="1"/>
  <c r="G39" i="5" s="1"/>
  <c r="H39" i="5" s="1"/>
  <c r="H45" i="5" s="1"/>
  <c r="H740" i="5"/>
  <c r="H333" i="5"/>
  <c r="H228" i="5"/>
  <c r="H596" i="5"/>
  <c r="H763" i="5"/>
  <c r="H704" i="5"/>
  <c r="H75" i="5"/>
  <c r="H801" i="5"/>
  <c r="H883" i="5"/>
  <c r="H741" i="5"/>
  <c r="H554" i="5"/>
  <c r="H507" i="5"/>
  <c r="H835" i="5"/>
  <c r="G34" i="7"/>
  <c r="G162" i="5" s="1"/>
  <c r="D39" i="9"/>
  <c r="F39" i="9" s="1"/>
  <c r="C40" i="11" s="1"/>
  <c r="C26" i="9"/>
  <c r="D26" i="9" s="1"/>
  <c r="F26" i="9" s="1"/>
  <c r="C30" i="11" s="1"/>
  <c r="H856" i="5"/>
  <c r="H891" i="5" s="1"/>
  <c r="H892" i="5" s="1"/>
  <c r="H497" i="5"/>
  <c r="H580" i="5"/>
  <c r="H607" i="5"/>
  <c r="H642" i="5"/>
  <c r="H827" i="5"/>
  <c r="H795" i="5"/>
  <c r="H826" i="5"/>
  <c r="H749" i="5"/>
  <c r="H839" i="5"/>
  <c r="H20" i="5"/>
  <c r="H29" i="5" s="1"/>
  <c r="H636" i="5"/>
  <c r="H74" i="5"/>
  <c r="H750" i="5"/>
  <c r="H541" i="5"/>
  <c r="H495" i="5"/>
  <c r="H663" i="5"/>
  <c r="H620" i="5"/>
  <c r="H559" i="5"/>
  <c r="H647" i="5"/>
  <c r="H630" i="5"/>
  <c r="H628" i="5"/>
  <c r="H815" i="5"/>
  <c r="H786" i="5"/>
  <c r="H818" i="5"/>
  <c r="H471" i="5"/>
  <c r="H622" i="5"/>
  <c r="H667" i="5"/>
  <c r="C20" i="9"/>
  <c r="D20" i="9" s="1"/>
  <c r="F20" i="9" s="1"/>
  <c r="C17" i="11" s="1"/>
  <c r="H358" i="5"/>
  <c r="H602" i="5"/>
  <c r="H665" i="5"/>
  <c r="H752" i="5"/>
  <c r="H579" i="5"/>
  <c r="H658" i="5"/>
  <c r="H614" i="5"/>
  <c r="H779" i="5"/>
  <c r="H824" i="5"/>
  <c r="H657" i="5"/>
  <c r="H825" i="5"/>
  <c r="H833" i="5"/>
  <c r="H561" i="5"/>
  <c r="H830" i="5"/>
  <c r="C31" i="9"/>
  <c r="D31" i="9" s="1"/>
  <c r="F31" i="9" s="1"/>
  <c r="C33" i="11" s="1"/>
  <c r="H646" i="5"/>
  <c r="H443" i="5"/>
  <c r="H573" i="5"/>
  <c r="H748" i="5"/>
  <c r="H785" i="5"/>
  <c r="H626" i="5"/>
  <c r="H791" i="5"/>
  <c r="H753" i="5"/>
  <c r="H832" i="5"/>
  <c r="H494" i="5"/>
  <c r="H482" i="5"/>
  <c r="H772" i="5"/>
  <c r="H581" i="5"/>
  <c r="H591" i="5"/>
  <c r="H589" i="5"/>
  <c r="H787" i="5"/>
  <c r="H816" i="5"/>
  <c r="H828" i="5"/>
  <c r="H659" i="5"/>
  <c r="H766" i="5"/>
  <c r="H829" i="5"/>
  <c r="H838" i="5"/>
  <c r="H651" i="5"/>
  <c r="H674" i="5"/>
  <c r="G45" i="7"/>
  <c r="G46" i="7" s="1"/>
  <c r="G164" i="5" s="1"/>
  <c r="H186" i="5"/>
  <c r="C18" i="9"/>
  <c r="D18" i="9" s="1"/>
  <c r="F18" i="9" s="1"/>
  <c r="C14" i="11" s="1"/>
  <c r="H172" i="5"/>
  <c r="H175" i="5" s="1"/>
  <c r="H426" i="5"/>
  <c r="H513" i="5"/>
  <c r="H600" i="5"/>
  <c r="H669" i="5"/>
  <c r="H731" i="5"/>
  <c r="H834" i="5"/>
  <c r="H49" i="5"/>
  <c r="H51" i="5" s="1"/>
  <c r="H587" i="5"/>
  <c r="H738" i="5"/>
  <c r="H823" i="5"/>
  <c r="H751" i="5"/>
  <c r="H472" i="5"/>
  <c r="H493" i="5"/>
  <c r="H565" i="5"/>
  <c r="H640" i="5"/>
  <c r="H606" i="5"/>
  <c r="H621" i="5"/>
  <c r="H822" i="5"/>
  <c r="H768" i="5"/>
  <c r="H793" i="5"/>
  <c r="H808" i="5"/>
  <c r="H840" i="5"/>
  <c r="G555" i="5" l="1"/>
  <c r="C34" i="9" s="1"/>
  <c r="D34" i="9" s="1"/>
  <c r="F34" i="9" s="1"/>
  <c r="C32" i="11" s="1"/>
  <c r="G637" i="5"/>
  <c r="C36" i="9" s="1"/>
  <c r="D36" i="9" s="1"/>
  <c r="F36" i="9" s="1"/>
  <c r="C43" i="11" s="1"/>
  <c r="H76" i="5"/>
  <c r="G802" i="5"/>
  <c r="C41" i="9" s="1"/>
  <c r="D41" i="9" s="1"/>
  <c r="F41" i="9" s="1"/>
  <c r="C42" i="11" s="1"/>
  <c r="H359" i="5"/>
  <c r="G836" i="5"/>
  <c r="G705" i="5"/>
  <c r="C38" i="9" s="1"/>
  <c r="D38" i="9" s="1"/>
  <c r="F38" i="9" s="1"/>
  <c r="C31" i="11" s="1"/>
  <c r="G597" i="5"/>
  <c r="G675" i="5"/>
  <c r="C37" i="9" s="1"/>
  <c r="D37" i="9" s="1"/>
  <c r="F37" i="9" s="1"/>
  <c r="C44" i="11" s="1"/>
  <c r="G508" i="5"/>
  <c r="C33" i="9" s="1"/>
  <c r="D33" i="9" s="1"/>
  <c r="F33" i="9" s="1"/>
  <c r="C27" i="11" s="1"/>
  <c r="G764" i="5"/>
  <c r="C40" i="9" s="1"/>
  <c r="D40" i="9" s="1"/>
  <c r="F40" i="9" s="1"/>
  <c r="C35" i="11" s="1"/>
  <c r="G841" i="5"/>
  <c r="H245" i="5"/>
  <c r="C27" i="9" s="1"/>
  <c r="D27" i="9" s="1"/>
  <c r="F27" i="9" s="1"/>
  <c r="C25" i="11" s="1"/>
  <c r="G842" i="5"/>
  <c r="C42" i="9" s="1"/>
  <c r="D42" i="9" s="1"/>
  <c r="F42" i="9" s="1"/>
  <c r="C29" i="9"/>
  <c r="D29" i="9" s="1"/>
  <c r="F29" i="9" s="1"/>
  <c r="C29" i="11" s="1"/>
  <c r="C21" i="9"/>
  <c r="D21" i="9" s="1"/>
  <c r="F21" i="9" s="1"/>
  <c r="C22" i="11" s="1"/>
  <c r="H162" i="5"/>
  <c r="C32" i="9"/>
  <c r="D32" i="9" s="1"/>
  <c r="F32" i="9" s="1"/>
  <c r="C24" i="11" s="1"/>
  <c r="C28" i="11"/>
  <c r="D78" i="10"/>
  <c r="C35" i="9"/>
  <c r="D35" i="9" s="1"/>
  <c r="F35" i="9" s="1"/>
  <c r="C41" i="11" s="1"/>
  <c r="G844" i="5"/>
  <c r="H844" i="5" s="1"/>
  <c r="G676" i="5"/>
  <c r="C43" i="9"/>
  <c r="C19" i="9"/>
  <c r="C28" i="9"/>
  <c r="D26" i="10"/>
  <c r="D30" i="10"/>
  <c r="D52" i="10"/>
  <c r="H185" i="5"/>
  <c r="H195" i="5" s="1"/>
  <c r="H164" i="5"/>
  <c r="D42" i="10"/>
  <c r="L43" i="10" s="1"/>
  <c r="C16" i="9"/>
  <c r="D16" i="9" s="1"/>
  <c r="F16" i="9" s="1"/>
  <c r="C11" i="11" s="1"/>
  <c r="G54" i="7"/>
  <c r="G55" i="7" s="1"/>
  <c r="G165" i="5" s="1"/>
  <c r="D68" i="10"/>
  <c r="G556" i="5"/>
  <c r="C38" i="11" l="1"/>
  <c r="D66" i="10"/>
  <c r="Q67" i="10" s="1"/>
  <c r="D32" i="10"/>
  <c r="J33" i="10" s="1"/>
  <c r="D48" i="10"/>
  <c r="H49" i="10" s="1"/>
  <c r="C12" i="9"/>
  <c r="D12" i="9" s="1"/>
  <c r="F12" i="9" s="1"/>
  <c r="D54" i="10"/>
  <c r="K55" i="10" s="1"/>
  <c r="D44" i="10"/>
  <c r="I45" i="10" s="1"/>
  <c r="K79" i="10"/>
  <c r="Q79" i="10"/>
  <c r="P79" i="10"/>
  <c r="N79" i="10"/>
  <c r="M79" i="10"/>
  <c r="L79" i="10"/>
  <c r="O79" i="10"/>
  <c r="N53" i="10"/>
  <c r="O53" i="10"/>
  <c r="P53" i="10"/>
  <c r="Q53" i="10"/>
  <c r="Q69" i="10"/>
  <c r="M69" i="10"/>
  <c r="L69" i="10"/>
  <c r="P69" i="10"/>
  <c r="N69" i="10"/>
  <c r="O69" i="10"/>
  <c r="C13" i="9"/>
  <c r="D13" i="9" s="1"/>
  <c r="F13" i="9" s="1"/>
  <c r="C15" i="11" s="1"/>
  <c r="D11" i="9"/>
  <c r="E43" i="9"/>
  <c r="F43" i="9" s="1"/>
  <c r="D47" i="9" s="1"/>
  <c r="D19" i="9"/>
  <c r="F19" i="9" s="1"/>
  <c r="D28" i="9"/>
  <c r="F28" i="9" s="1"/>
  <c r="C37" i="11" s="1"/>
  <c r="O31" i="10"/>
  <c r="F31" i="10"/>
  <c r="J31" i="10"/>
  <c r="I31" i="10"/>
  <c r="P31" i="10"/>
  <c r="N31" i="10"/>
  <c r="K31" i="10"/>
  <c r="H31" i="10"/>
  <c r="G31" i="10"/>
  <c r="Q31" i="10"/>
  <c r="G64" i="7"/>
  <c r="G65" i="7" s="1"/>
  <c r="G166" i="5" s="1"/>
  <c r="D72" i="10"/>
  <c r="D58" i="10"/>
  <c r="C23" i="9"/>
  <c r="D23" i="9" s="1"/>
  <c r="F23" i="9" s="1"/>
  <c r="C19" i="11" s="1"/>
  <c r="D21" i="10"/>
  <c r="L22" i="10" s="1"/>
  <c r="D62" i="10"/>
  <c r="D74" i="10"/>
  <c r="C30" i="9"/>
  <c r="D30" i="9" s="1"/>
  <c r="F30" i="9" s="1"/>
  <c r="C36" i="11" s="1"/>
  <c r="D64" i="10"/>
  <c r="H165" i="5"/>
  <c r="D60" i="10"/>
  <c r="G53" i="10"/>
  <c r="M53" i="10"/>
  <c r="L53" i="10"/>
  <c r="K53" i="10"/>
  <c r="J53" i="10"/>
  <c r="I53" i="10"/>
  <c r="H53" i="10"/>
  <c r="C17" i="9"/>
  <c r="D17" i="9" s="1"/>
  <c r="F17" i="9" s="1"/>
  <c r="C45" i="11" s="1"/>
  <c r="C14" i="9"/>
  <c r="D14" i="9" s="1"/>
  <c r="F14" i="9" s="1"/>
  <c r="C26" i="11" s="1"/>
  <c r="D70" i="10"/>
  <c r="D56" i="10"/>
  <c r="M43" i="10"/>
  <c r="Q43" i="10"/>
  <c r="P43" i="10"/>
  <c r="O43" i="10"/>
  <c r="N43" i="10"/>
  <c r="J27" i="10"/>
  <c r="Q27" i="10"/>
  <c r="P27" i="10"/>
  <c r="G27" i="10"/>
  <c r="F27" i="10"/>
  <c r="O27" i="10"/>
  <c r="N27" i="10"/>
  <c r="K27" i="10"/>
  <c r="I27" i="10"/>
  <c r="D13" i="10" l="1"/>
  <c r="Q14" i="10" s="1"/>
  <c r="P55" i="10"/>
  <c r="F11" i="9"/>
  <c r="D11" i="10" s="1"/>
  <c r="K49" i="10"/>
  <c r="O67" i="10"/>
  <c r="L67" i="10"/>
  <c r="M67" i="10"/>
  <c r="Q55" i="10"/>
  <c r="N67" i="10"/>
  <c r="I55" i="10"/>
  <c r="P67" i="10"/>
  <c r="P33" i="10"/>
  <c r="I33" i="10"/>
  <c r="Q33" i="10"/>
  <c r="K33" i="10"/>
  <c r="H33" i="10"/>
  <c r="L33" i="10"/>
  <c r="N33" i="10"/>
  <c r="F33" i="10"/>
  <c r="O33" i="10"/>
  <c r="G49" i="10"/>
  <c r="J49" i="10"/>
  <c r="J55" i="10"/>
  <c r="G33" i="10"/>
  <c r="I49" i="10"/>
  <c r="H55" i="10"/>
  <c r="L49" i="10"/>
  <c r="O49" i="10"/>
  <c r="Q49" i="10"/>
  <c r="N49" i="10"/>
  <c r="O55" i="10"/>
  <c r="P45" i="10"/>
  <c r="C12" i="11"/>
  <c r="P49" i="10"/>
  <c r="J45" i="10"/>
  <c r="M49" i="10"/>
  <c r="K45" i="10"/>
  <c r="L45" i="10"/>
  <c r="N45" i="10"/>
  <c r="Q45" i="10"/>
  <c r="N55" i="10"/>
  <c r="M45" i="10"/>
  <c r="H45" i="10"/>
  <c r="L55" i="10"/>
  <c r="G55" i="10"/>
  <c r="G45" i="10"/>
  <c r="M55" i="10"/>
  <c r="O45" i="10"/>
  <c r="R79" i="10"/>
  <c r="S79" i="10" s="1"/>
  <c r="D28" i="10"/>
  <c r="K29" i="10" s="1"/>
  <c r="C13" i="11"/>
  <c r="D76" i="10"/>
  <c r="C20" i="11"/>
  <c r="N59" i="10"/>
  <c r="M59" i="10"/>
  <c r="L59" i="10"/>
  <c r="Q59" i="10"/>
  <c r="P59" i="10"/>
  <c r="O59" i="10"/>
  <c r="Q61" i="10"/>
  <c r="N61" i="10"/>
  <c r="P61" i="10"/>
  <c r="O61" i="10"/>
  <c r="M61" i="10"/>
  <c r="L61" i="10"/>
  <c r="N75" i="10"/>
  <c r="M75" i="10"/>
  <c r="L75" i="10"/>
  <c r="O75" i="10"/>
  <c r="Q75" i="10"/>
  <c r="P75" i="10"/>
  <c r="Q65" i="10"/>
  <c r="N65" i="10"/>
  <c r="L65" i="10"/>
  <c r="P65" i="10"/>
  <c r="O65" i="10"/>
  <c r="M65" i="10"/>
  <c r="N63" i="10"/>
  <c r="M63" i="10"/>
  <c r="L63" i="10"/>
  <c r="O63" i="10"/>
  <c r="P63" i="10"/>
  <c r="Q63" i="10"/>
  <c r="O57" i="10"/>
  <c r="P57" i="10"/>
  <c r="Q57" i="10"/>
  <c r="N57" i="10"/>
  <c r="K57" i="10"/>
  <c r="L57" i="10"/>
  <c r="M57" i="10"/>
  <c r="O73" i="10"/>
  <c r="Q73" i="10"/>
  <c r="N73" i="10"/>
  <c r="L73" i="10"/>
  <c r="P73" i="10"/>
  <c r="M73" i="10"/>
  <c r="N71" i="10"/>
  <c r="M71" i="10"/>
  <c r="L71" i="10"/>
  <c r="O71" i="10"/>
  <c r="Q71" i="10"/>
  <c r="P71" i="10"/>
  <c r="D46" i="10"/>
  <c r="D36" i="10"/>
  <c r="G100" i="7"/>
  <c r="G101" i="7" s="1"/>
  <c r="G209" i="5" s="1"/>
  <c r="C24" i="9"/>
  <c r="D24" i="9" s="1"/>
  <c r="F24" i="9" s="1"/>
  <c r="C16" i="11" s="1"/>
  <c r="T27" i="10"/>
  <c r="U27" i="10" s="1"/>
  <c r="R27" i="10"/>
  <c r="S27" i="10" s="1"/>
  <c r="T31" i="10"/>
  <c r="U31" i="10" s="1"/>
  <c r="R31" i="10"/>
  <c r="S31" i="10" s="1"/>
  <c r="R69" i="10"/>
  <c r="S69" i="10" s="1"/>
  <c r="T69" i="10"/>
  <c r="U69" i="10" s="1"/>
  <c r="T53" i="10"/>
  <c r="U53" i="10" s="1"/>
  <c r="R53" i="10"/>
  <c r="S53" i="10" s="1"/>
  <c r="D17" i="10"/>
  <c r="I81" i="10"/>
  <c r="G81" i="10"/>
  <c r="K81" i="10"/>
  <c r="J81" i="10"/>
  <c r="L25" i="10"/>
  <c r="J43" i="10"/>
  <c r="K25" i="10"/>
  <c r="I43" i="10"/>
  <c r="J25" i="10"/>
  <c r="I25" i="10"/>
  <c r="H25" i="10"/>
  <c r="G25" i="10"/>
  <c r="H81" i="10"/>
  <c r="K43" i="10"/>
  <c r="G43" i="10"/>
  <c r="M25" i="10"/>
  <c r="K22" i="10"/>
  <c r="J22" i="10"/>
  <c r="I22" i="10"/>
  <c r="N25" i="10"/>
  <c r="Q22" i="10"/>
  <c r="H22" i="10"/>
  <c r="N22" i="10"/>
  <c r="M22" i="10"/>
  <c r="G22" i="10"/>
  <c r="H43" i="10"/>
  <c r="F22" i="10"/>
  <c r="F82" i="10" s="1"/>
  <c r="E22" i="10"/>
  <c r="E82" i="10" s="1"/>
  <c r="P22" i="10"/>
  <c r="O22" i="10"/>
  <c r="D23" i="10"/>
  <c r="J59" i="10"/>
  <c r="I59" i="10"/>
  <c r="G59" i="10"/>
  <c r="H59" i="10"/>
  <c r="K59" i="10"/>
  <c r="D15" i="10"/>
  <c r="I57" i="10"/>
  <c r="H57" i="10"/>
  <c r="G57" i="10"/>
  <c r="J57" i="10"/>
  <c r="D50" i="10"/>
  <c r="H166" i="5"/>
  <c r="H167" i="5" s="1"/>
  <c r="F14" i="10" l="1"/>
  <c r="E14" i="10"/>
  <c r="T67" i="10"/>
  <c r="U67" i="10" s="1"/>
  <c r="C34" i="11"/>
  <c r="R67" i="10"/>
  <c r="S67" i="10" s="1"/>
  <c r="R33" i="10"/>
  <c r="S33" i="10" s="1"/>
  <c r="T49" i="10"/>
  <c r="U49" i="10" s="1"/>
  <c r="T33" i="10"/>
  <c r="U33" i="10" s="1"/>
  <c r="R55" i="10"/>
  <c r="S55" i="10" s="1"/>
  <c r="R49" i="10"/>
  <c r="S49" i="10" s="1"/>
  <c r="T55" i="10"/>
  <c r="U55" i="10" s="1"/>
  <c r="T45" i="10"/>
  <c r="U45" i="10" s="1"/>
  <c r="R45" i="10"/>
  <c r="S45" i="10" s="1"/>
  <c r="P29" i="10"/>
  <c r="O29" i="10"/>
  <c r="J29" i="10"/>
  <c r="G29" i="10"/>
  <c r="N29" i="10"/>
  <c r="Q29" i="10"/>
  <c r="R14" i="10"/>
  <c r="S14" i="10" s="1"/>
  <c r="Q77" i="10"/>
  <c r="O77" i="10"/>
  <c r="P77" i="10"/>
  <c r="L77" i="10"/>
  <c r="N77" i="10"/>
  <c r="M77" i="10"/>
  <c r="F29" i="10"/>
  <c r="H29" i="10"/>
  <c r="O47" i="10"/>
  <c r="N47" i="10"/>
  <c r="M47" i="10"/>
  <c r="L47" i="10"/>
  <c r="R59" i="10"/>
  <c r="S59" i="10" s="1"/>
  <c r="I29" i="10"/>
  <c r="O24" i="10"/>
  <c r="P24" i="10"/>
  <c r="Q24" i="10"/>
  <c r="N24" i="10"/>
  <c r="I24" i="10"/>
  <c r="J24" i="10"/>
  <c r="K24" i="10"/>
  <c r="L24" i="10"/>
  <c r="M24" i="10"/>
  <c r="Q51" i="10"/>
  <c r="P51" i="10"/>
  <c r="N51" i="10"/>
  <c r="O51" i="10"/>
  <c r="Q37" i="10"/>
  <c r="L37" i="10"/>
  <c r="P37" i="10"/>
  <c r="M37" i="10"/>
  <c r="N37" i="10"/>
  <c r="O37" i="10"/>
  <c r="H47" i="10"/>
  <c r="I47" i="10"/>
  <c r="J47" i="10"/>
  <c r="P47" i="10"/>
  <c r="G47" i="10"/>
  <c r="K47" i="10"/>
  <c r="Q47" i="10"/>
  <c r="R61" i="10"/>
  <c r="S61" i="10" s="1"/>
  <c r="T61" i="10"/>
  <c r="U61" i="10" s="1"/>
  <c r="H209" i="5"/>
  <c r="H212" i="5" s="1"/>
  <c r="T22" i="10"/>
  <c r="U22" i="10" s="1"/>
  <c r="R22" i="10"/>
  <c r="S22" i="10" s="1"/>
  <c r="J51" i="10"/>
  <c r="I51" i="10"/>
  <c r="H51" i="10"/>
  <c r="M51" i="10"/>
  <c r="L51" i="10"/>
  <c r="K51" i="10"/>
  <c r="G51" i="10"/>
  <c r="T43" i="10"/>
  <c r="U43" i="10" s="1"/>
  <c r="R43" i="10"/>
  <c r="S43" i="10" s="1"/>
  <c r="G37" i="10"/>
  <c r="K37" i="10"/>
  <c r="J37" i="10"/>
  <c r="I37" i="10"/>
  <c r="H37" i="10"/>
  <c r="Q16" i="10"/>
  <c r="H16" i="10"/>
  <c r="P16" i="10"/>
  <c r="G16" i="10"/>
  <c r="O16" i="10"/>
  <c r="F16" i="10"/>
  <c r="N16" i="10"/>
  <c r="E16" i="10"/>
  <c r="K16" i="10"/>
  <c r="J16" i="10"/>
  <c r="I16" i="10"/>
  <c r="M16" i="10"/>
  <c r="T11" i="10"/>
  <c r="U11" i="10" s="1"/>
  <c r="F12" i="10"/>
  <c r="E12" i="10"/>
  <c r="D38" i="10"/>
  <c r="T25" i="10"/>
  <c r="U25" i="10" s="1"/>
  <c r="R25" i="10"/>
  <c r="S25" i="10" s="1"/>
  <c r="T73" i="10"/>
  <c r="U73" i="10" s="1"/>
  <c r="R73" i="10"/>
  <c r="S73" i="10" s="1"/>
  <c r="R57" i="10"/>
  <c r="S57" i="10" s="1"/>
  <c r="T57" i="10"/>
  <c r="U57" i="10" s="1"/>
  <c r="H18" i="10"/>
  <c r="G18" i="10"/>
  <c r="M18" i="10"/>
  <c r="L18" i="10"/>
  <c r="K18" i="10"/>
  <c r="J18" i="10"/>
  <c r="I18" i="10"/>
  <c r="T63" i="10"/>
  <c r="U63" i="10" s="1"/>
  <c r="R63" i="10"/>
  <c r="S63" i="10" s="1"/>
  <c r="T65" i="10"/>
  <c r="U65" i="10" s="1"/>
  <c r="R65" i="10"/>
  <c r="S65" i="10" s="1"/>
  <c r="T59" i="10"/>
  <c r="U59" i="10" s="1"/>
  <c r="H24" i="10"/>
  <c r="G24" i="10"/>
  <c r="T75" i="10"/>
  <c r="U75" i="10" s="1"/>
  <c r="R75" i="10"/>
  <c r="S75" i="10" s="1"/>
  <c r="T71" i="10"/>
  <c r="U71" i="10" s="1"/>
  <c r="R71" i="10"/>
  <c r="S71" i="10" s="1"/>
  <c r="G86" i="7"/>
  <c r="G87" i="7" s="1"/>
  <c r="G878" i="5" s="1"/>
  <c r="G92" i="7"/>
  <c r="G93" i="7" s="1"/>
  <c r="G879" i="5" s="1"/>
  <c r="R29" i="10" l="1"/>
  <c r="S29" i="10" s="1"/>
  <c r="T29" i="10"/>
  <c r="U29" i="10" s="1"/>
  <c r="R77" i="10"/>
  <c r="S77" i="10" s="1"/>
  <c r="P39" i="10"/>
  <c r="P82" i="10" s="1"/>
  <c r="Q39" i="10"/>
  <c r="Q82" i="10" s="1"/>
  <c r="L39" i="10"/>
  <c r="L82" i="10" s="1"/>
  <c r="M39" i="10"/>
  <c r="M82" i="10" s="1"/>
  <c r="N39" i="10"/>
  <c r="N82" i="10" s="1"/>
  <c r="O39" i="10"/>
  <c r="O82" i="10" s="1"/>
  <c r="R12" i="10"/>
  <c r="S12" i="10" s="1"/>
  <c r="T47" i="10"/>
  <c r="U47" i="10" s="1"/>
  <c r="R47" i="10"/>
  <c r="S47" i="10" s="1"/>
  <c r="T16" i="10"/>
  <c r="U16" i="10" s="1"/>
  <c r="R16" i="10"/>
  <c r="S16" i="10" s="1"/>
  <c r="T37" i="10"/>
  <c r="U37" i="10" s="1"/>
  <c r="R37" i="10"/>
  <c r="S37" i="10" s="1"/>
  <c r="C22" i="9"/>
  <c r="D22" i="9" s="1"/>
  <c r="F22" i="9" s="1"/>
  <c r="C18" i="11" s="1"/>
  <c r="H879" i="5"/>
  <c r="T18" i="10"/>
  <c r="U18" i="10" s="1"/>
  <c r="R18" i="10"/>
  <c r="S18" i="10" s="1"/>
  <c r="K39" i="10"/>
  <c r="K82" i="10" s="1"/>
  <c r="J39" i="10"/>
  <c r="J82" i="10" s="1"/>
  <c r="H39" i="10"/>
  <c r="H82" i="10" s="1"/>
  <c r="G39" i="10"/>
  <c r="G82" i="10" s="1"/>
  <c r="I39" i="10"/>
  <c r="I82" i="10" s="1"/>
  <c r="T51" i="10"/>
  <c r="U51" i="10" s="1"/>
  <c r="R51" i="10"/>
  <c r="S51" i="10" s="1"/>
  <c r="T12" i="10"/>
  <c r="U12" i="10" s="1"/>
  <c r="H878" i="5"/>
  <c r="T24" i="10"/>
  <c r="U24" i="10" s="1"/>
  <c r="R24" i="10"/>
  <c r="S24" i="10" s="1"/>
  <c r="H887" i="5" l="1"/>
  <c r="H888" i="5" s="1"/>
  <c r="R39" i="10"/>
  <c r="S39" i="10" s="1"/>
  <c r="C25" i="9"/>
  <c r="D25" i="9" s="1"/>
  <c r="F25" i="9" s="1"/>
  <c r="C21" i="11" s="1"/>
  <c r="T39" i="10"/>
  <c r="U39" i="10" s="1"/>
  <c r="H889" i="5" l="1"/>
  <c r="H890" i="5" s="1"/>
  <c r="C45" i="9"/>
  <c r="D45" i="9" s="1"/>
  <c r="F45" i="9" s="1"/>
  <c r="C39" i="11" s="1"/>
  <c r="D40" i="10"/>
  <c r="D34" i="10"/>
  <c r="L35" i="10" s="1"/>
  <c r="H893" i="5" l="1"/>
  <c r="M41" i="10"/>
  <c r="N41" i="10"/>
  <c r="O41" i="10"/>
  <c r="Q41" i="10"/>
  <c r="P41" i="10"/>
  <c r="L41" i="10"/>
  <c r="Q35" i="10"/>
  <c r="J35" i="10"/>
  <c r="O35" i="10"/>
  <c r="H35" i="10"/>
  <c r="M35" i="10"/>
  <c r="G35" i="10"/>
  <c r="P35" i="10"/>
  <c r="N35" i="10"/>
  <c r="K35" i="10"/>
  <c r="I35" i="10"/>
  <c r="I41" i="10"/>
  <c r="H41" i="10"/>
  <c r="G41" i="10"/>
  <c r="K41" i="10"/>
  <c r="J41" i="10"/>
  <c r="F52" i="9" l="1"/>
  <c r="R41" i="10"/>
  <c r="S41" i="10" s="1"/>
  <c r="D80" i="10"/>
  <c r="T41" i="10"/>
  <c r="U41" i="10" s="1"/>
  <c r="T35" i="10"/>
  <c r="U35" i="10" s="1"/>
  <c r="R35" i="10"/>
  <c r="S35" i="10" s="1"/>
  <c r="P81" i="10" l="1"/>
  <c r="Q81" i="10"/>
  <c r="O81" i="10"/>
  <c r="R81" i="10" l="1"/>
  <c r="S81" i="10" s="1"/>
  <c r="T81" i="10"/>
  <c r="U81" i="10" s="1"/>
  <c r="C15" i="9" l="1"/>
  <c r="D15" i="9" s="1"/>
  <c r="F15" i="9" s="1"/>
  <c r="D46" i="9" s="1"/>
  <c r="D48" i="9" s="1"/>
  <c r="C23" i="11" l="1"/>
  <c r="C49" i="11" s="1"/>
  <c r="D34" i="11" s="1"/>
  <c r="D19" i="10"/>
  <c r="D82" i="10" s="1"/>
  <c r="D86" i="10" s="1"/>
  <c r="F53" i="9" l="1"/>
  <c r="F51" i="9"/>
  <c r="C13" i="10"/>
  <c r="K7" i="10"/>
  <c r="D33" i="11"/>
  <c r="D40" i="11"/>
  <c r="D15" i="11"/>
  <c r="D21" i="11"/>
  <c r="D35" i="11"/>
  <c r="D11" i="11"/>
  <c r="D26" i="11"/>
  <c r="D16" i="11"/>
  <c r="D12" i="11"/>
  <c r="D39" i="11"/>
  <c r="D28" i="11"/>
  <c r="D17" i="11"/>
  <c r="D19" i="11"/>
  <c r="D45" i="11"/>
  <c r="D42" i="11"/>
  <c r="D18" i="11"/>
  <c r="D31" i="11"/>
  <c r="D30" i="11"/>
  <c r="D24" i="11"/>
  <c r="D36" i="11"/>
  <c r="D32" i="11"/>
  <c r="D44" i="11"/>
  <c r="D41" i="11"/>
  <c r="D27" i="11"/>
  <c r="D22" i="11"/>
  <c r="D37" i="11"/>
  <c r="D38" i="11"/>
  <c r="D29" i="11"/>
  <c r="D25" i="11"/>
  <c r="D20" i="11"/>
  <c r="D14" i="11"/>
  <c r="D43" i="11"/>
  <c r="D13" i="11"/>
  <c r="D23" i="11"/>
  <c r="F51" i="11"/>
  <c r="F52" i="11" s="1"/>
  <c r="C78" i="10"/>
  <c r="C76" i="10"/>
  <c r="C54" i="10"/>
  <c r="C52" i="10"/>
  <c r="C68" i="10"/>
  <c r="C66" i="10"/>
  <c r="C56" i="10"/>
  <c r="C58" i="10"/>
  <c r="C64" i="10"/>
  <c r="C70" i="10"/>
  <c r="C74" i="10"/>
  <c r="C62" i="10"/>
  <c r="C72" i="10"/>
  <c r="C60" i="10"/>
  <c r="C50" i="10"/>
  <c r="C80" i="10"/>
  <c r="G30" i="9"/>
  <c r="F20" i="10"/>
  <c r="G20" i="10"/>
  <c r="E20" i="10"/>
  <c r="I20" i="10"/>
  <c r="J20" i="10"/>
  <c r="O20" i="10"/>
  <c r="N20" i="10"/>
  <c r="M20" i="10"/>
  <c r="H20" i="10"/>
  <c r="P20" i="10"/>
  <c r="K20" i="10"/>
  <c r="Q20" i="10"/>
  <c r="C19" i="10"/>
  <c r="E4" i="9"/>
  <c r="E83" i="10" l="1"/>
  <c r="F83" i="10" s="1"/>
  <c r="G84" i="10"/>
  <c r="O84" i="10"/>
  <c r="Q84" i="10"/>
  <c r="J84" i="10"/>
  <c r="P84" i="10"/>
  <c r="L84" i="10"/>
  <c r="K84" i="10"/>
  <c r="R20" i="10"/>
  <c r="S20" i="10" s="1"/>
  <c r="T20" i="10"/>
  <c r="U20" i="10" s="1"/>
  <c r="I84" i="10"/>
  <c r="H84" i="10"/>
  <c r="M84" i="10"/>
  <c r="F84" i="10"/>
  <c r="C48" i="10"/>
  <c r="C23" i="10"/>
  <c r="C17" i="10"/>
  <c r="C38" i="10"/>
  <c r="C32" i="10"/>
  <c r="C11" i="10"/>
  <c r="C42" i="10"/>
  <c r="C34" i="10"/>
  <c r="C46" i="10"/>
  <c r="C44" i="10"/>
  <c r="C40" i="10"/>
  <c r="C15" i="10"/>
  <c r="C30" i="10"/>
  <c r="C26" i="10"/>
  <c r="C21" i="10"/>
  <c r="C28" i="10"/>
  <c r="C36" i="10"/>
  <c r="N84" i="10"/>
  <c r="E84" i="10" l="1"/>
  <c r="E85" i="10" s="1"/>
  <c r="F85" i="10" s="1"/>
  <c r="G85" i="10" s="1"/>
  <c r="H85" i="10" s="1"/>
  <c r="I85" i="10" s="1"/>
  <c r="J85" i="10" s="1"/>
  <c r="K85" i="10" s="1"/>
  <c r="L85" i="10" s="1"/>
  <c r="M85" i="10" s="1"/>
  <c r="N85" i="10" s="1"/>
  <c r="O85" i="10" s="1"/>
  <c r="P85" i="10" s="1"/>
  <c r="Q85" i="10" s="1"/>
  <c r="G83" i="10"/>
  <c r="H83" i="10" s="1"/>
  <c r="I83" i="10" s="1"/>
  <c r="J83" i="10" s="1"/>
  <c r="K83" i="10" s="1"/>
  <c r="L83" i="10" s="1"/>
  <c r="M83" i="10" s="1"/>
  <c r="N83" i="10" s="1"/>
  <c r="O83" i="10" s="1"/>
  <c r="P83" i="10" s="1"/>
  <c r="Q83" i="10" s="1"/>
  <c r="C82" i="10"/>
  <c r="E11" i="11" l="1"/>
  <c r="F11" i="11" s="1"/>
  <c r="E12" i="11" l="1"/>
  <c r="F12" i="11" l="1"/>
  <c r="E13" i="11"/>
  <c r="F13" i="11" l="1"/>
  <c r="E14" i="11"/>
  <c r="E15" i="11" l="1"/>
  <c r="F14" i="11"/>
  <c r="F15" i="11" l="1"/>
  <c r="E16" i="11"/>
  <c r="F16" i="11" l="1"/>
  <c r="E17" i="11"/>
  <c r="F17" i="11" l="1"/>
  <c r="E18" i="11"/>
  <c r="F18" i="11" l="1"/>
  <c r="E19" i="11"/>
  <c r="F19" i="11" l="1"/>
  <c r="E20" i="11"/>
  <c r="F20" i="11" l="1"/>
  <c r="E21" i="11"/>
  <c r="E22" i="11" l="1"/>
  <c r="F21" i="11"/>
  <c r="F22" i="11" l="1"/>
  <c r="E23" i="11"/>
  <c r="F23" i="11" l="1"/>
  <c r="E24" i="11"/>
  <c r="E25" i="11" l="1"/>
  <c r="F24" i="11"/>
  <c r="F25" i="11" l="1"/>
  <c r="E26" i="11"/>
  <c r="F26" i="11" l="1"/>
  <c r="E27" i="11"/>
  <c r="F27" i="11" l="1"/>
  <c r="E28" i="11"/>
  <c r="F28" i="11" l="1"/>
  <c r="E29" i="11"/>
  <c r="F29" i="11" l="1"/>
  <c r="E30" i="11"/>
  <c r="E31" i="11" l="1"/>
  <c r="F30" i="11"/>
  <c r="E32" i="11" l="1"/>
  <c r="F31" i="11"/>
  <c r="F32" i="11" l="1"/>
  <c r="E33" i="11"/>
  <c r="F33" i="11" l="1"/>
  <c r="E34" i="11"/>
  <c r="F34" i="11" l="1"/>
  <c r="E35" i="11"/>
  <c r="F35" i="11" l="1"/>
  <c r="E36" i="11"/>
  <c r="E37" i="11" l="1"/>
  <c r="F36" i="11"/>
  <c r="E38" i="11" l="1"/>
  <c r="F37" i="11"/>
  <c r="E39" i="11" l="1"/>
  <c r="F38" i="11"/>
  <c r="E40" i="11" l="1"/>
  <c r="F39" i="11"/>
  <c r="E41" i="11" l="1"/>
  <c r="F40" i="11"/>
  <c r="E42" i="11" l="1"/>
  <c r="F41" i="11"/>
  <c r="F42" i="11" l="1"/>
  <c r="E43" i="11"/>
  <c r="E44" i="11" l="1"/>
  <c r="F43" i="11"/>
  <c r="E45" i="11" l="1"/>
  <c r="F45" i="11" s="1"/>
  <c r="F44" i="11"/>
</calcChain>
</file>

<file path=xl/sharedStrings.xml><?xml version="1.0" encoding="utf-8"?>
<sst xmlns="http://schemas.openxmlformats.org/spreadsheetml/2006/main" count="4351" uniqueCount="2330">
  <si>
    <t>INSTITUTO FEDERAL DE BRASÍLIA</t>
  </si>
  <si>
    <t>PLANILHA ORÇAMENTÁRIA, CRONOGRAMA FÍSICO-FINANCEIRO,</t>
  </si>
  <si>
    <t xml:space="preserve"> COMPOSIÇÃO DE CUSTOS UNITÁRIOS E CURVA ABC</t>
  </si>
  <si>
    <t>Instituto Federal de Brasília</t>
  </si>
  <si>
    <t xml:space="preserve"> BONIFICAÇÃO E DESPESAS INDIRETAS</t>
  </si>
  <si>
    <t>DISCRIMINAÇÃO</t>
  </si>
  <si>
    <r>
      <rPr>
        <b/>
        <sz val="10"/>
        <color rgb="FF000000"/>
        <rFont val="Arial"/>
        <family val="2"/>
      </rPr>
      <t xml:space="preserve">B.D.I.         </t>
    </r>
    <r>
      <rPr>
        <b/>
        <sz val="9"/>
        <color rgb="FF000000"/>
        <rFont val="Arial"/>
        <family val="2"/>
      </rPr>
      <t xml:space="preserve">    edificação</t>
    </r>
  </si>
  <si>
    <t>B.D.I
Equipamentos</t>
  </si>
  <si>
    <t>Taxas Gerais: TG = [1+(AC/100)]x[1+(DF/100)]x[1+(R/100)]x[1+(L/100)]</t>
  </si>
  <si>
    <t>TG</t>
  </si>
  <si>
    <t>1.1</t>
  </si>
  <si>
    <t>Rateio da Administração Central</t>
  </si>
  <si>
    <t>AC</t>
  </si>
  <si>
    <t>1.2</t>
  </si>
  <si>
    <t>DF</t>
  </si>
  <si>
    <t>1.3</t>
  </si>
  <si>
    <t>Seguro e Garantia do Empreendimento</t>
  </si>
  <si>
    <t>1.4</t>
  </si>
  <si>
    <t>Risco</t>
  </si>
  <si>
    <t>R</t>
  </si>
  <si>
    <t>1.5</t>
  </si>
  <si>
    <t>Lucro</t>
  </si>
  <si>
    <t>L</t>
  </si>
  <si>
    <t>Impostos : I = (i°+i¹+i²+i³)</t>
  </si>
  <si>
    <t>I</t>
  </si>
  <si>
    <t>2.1</t>
  </si>
  <si>
    <t>COFINS</t>
  </si>
  <si>
    <t>i°</t>
  </si>
  <si>
    <t>2.2</t>
  </si>
  <si>
    <t>ISS</t>
  </si>
  <si>
    <t>i¹</t>
  </si>
  <si>
    <t>2.3</t>
  </si>
  <si>
    <t>PIS</t>
  </si>
  <si>
    <t>i²</t>
  </si>
  <si>
    <t>2.4</t>
  </si>
  <si>
    <t>Outros</t>
  </si>
  <si>
    <t>i³</t>
  </si>
  <si>
    <t>2.5</t>
  </si>
  <si>
    <t>INSS</t>
  </si>
  <si>
    <r>
      <rPr>
        <sz val="10"/>
        <color rgb="FF000000"/>
        <rFont val="Arial"/>
        <family val="2"/>
      </rPr>
      <t>i</t>
    </r>
    <r>
      <rPr>
        <sz val="8"/>
        <color rgb="FF000000"/>
        <rFont val="Arial"/>
        <family val="2"/>
      </rPr>
      <t>4</t>
    </r>
  </si>
  <si>
    <t xml:space="preserve">B.D.I. presumido = { [TG / ( 1 - ( I / 100 )) ] - 1 } x 100 </t>
  </si>
  <si>
    <t>Fórmula usada:</t>
  </si>
  <si>
    <t>BDI calculado conforme os limites definidos no ACÓRDÃO Nº 2622/2013 – TCU – Plenário. Relator Ministro Marcos Bemquerer Costa.</t>
  </si>
  <si>
    <t xml:space="preserve">Taxa de BDI para o fornecimento de equipamentos foi reduzida em relação a taxa aplicada aos demais itens da planilha, conforme  Súmula 253/2010 - Tribunal de Contas da União:    </t>
  </si>
  <si>
    <t xml:space="preserve">    "Comprovada a inviabilidade técnico-econômica de parcelamento do objeto da licitação, nos termos da legislação em vigor, os itens de fornecimento de materiais e equipamentos de natureza específica que possam ser fornecidos por empresas com especialidades próprias e diversas e que representem percentual significativo do preço global da obra devem apresentar incidência de taxa de Bonificação e Despesas Indiretas - BDI reduzida em relação à taxa aplicável aos demais itens."</t>
  </si>
  <si>
    <t>ISS Para construção de 2% conforme lei LC 157/2016 - DF</t>
  </si>
  <si>
    <t>____________________________________________________________</t>
  </si>
  <si>
    <t>ANEXO I</t>
  </si>
  <si>
    <t>Cálculo dos Encargos Sociais</t>
  </si>
  <si>
    <t>Estado:</t>
  </si>
  <si>
    <t>Distrito Federal</t>
  </si>
  <si>
    <t xml:space="preserve"> A PARTIR DE:</t>
  </si>
  <si>
    <t xml:space="preserve">Tabelas SINAPI utilizadas na base orçamentária de referência técnica: </t>
  </si>
  <si>
    <t>Encargos Sociais Sobre a Mão de Obra:</t>
  </si>
  <si>
    <t>CÓDIGO</t>
  </si>
  <si>
    <t>DESCRIÇÃO</t>
  </si>
  <si>
    <t>SEM DESONERAÇÃO</t>
  </si>
  <si>
    <t>HORISTA (%)</t>
  </si>
  <si>
    <t>MENSALISTA (%)</t>
  </si>
  <si>
    <t>Grupo A</t>
  </si>
  <si>
    <t>A1</t>
  </si>
  <si>
    <t>A2</t>
  </si>
  <si>
    <t>SESI</t>
  </si>
  <si>
    <t>A3</t>
  </si>
  <si>
    <t>SENAI</t>
  </si>
  <si>
    <t>A4</t>
  </si>
  <si>
    <t>INCRA</t>
  </si>
  <si>
    <t>A5</t>
  </si>
  <si>
    <t>SEBRAE</t>
  </si>
  <si>
    <t>A6</t>
  </si>
  <si>
    <t>Salário Educação</t>
  </si>
  <si>
    <t>A7</t>
  </si>
  <si>
    <t>Seguro Contra Acidentes de Trabalho</t>
  </si>
  <si>
    <t>A8</t>
  </si>
  <si>
    <t>FGTS</t>
  </si>
  <si>
    <t>A9</t>
  </si>
  <si>
    <t>SECONCI</t>
  </si>
  <si>
    <t>A</t>
  </si>
  <si>
    <t>Total</t>
  </si>
  <si>
    <t>Grupo B</t>
  </si>
  <si>
    <t>B1</t>
  </si>
  <si>
    <t>Repouso Semanal Remunerado</t>
  </si>
  <si>
    <t>B2</t>
  </si>
  <si>
    <t>Feriados</t>
  </si>
  <si>
    <t>B3</t>
  </si>
  <si>
    <t>Auxílio - Enfermidade</t>
  </si>
  <si>
    <t>B4</t>
  </si>
  <si>
    <t>13° Salário</t>
  </si>
  <si>
    <t>B5</t>
  </si>
  <si>
    <t>Licença Paternidade</t>
  </si>
  <si>
    <t>B6</t>
  </si>
  <si>
    <t>Faltas Justificadas</t>
  </si>
  <si>
    <t>B7</t>
  </si>
  <si>
    <t>Dias de Chuva</t>
  </si>
  <si>
    <t>B8</t>
  </si>
  <si>
    <t>Auxílio Acidentes de Trabalho</t>
  </si>
  <si>
    <t>B9</t>
  </si>
  <si>
    <t>Férias Gozadas</t>
  </si>
  <si>
    <t>B10</t>
  </si>
  <si>
    <t>Salário Maternidade</t>
  </si>
  <si>
    <t>B</t>
  </si>
  <si>
    <t>Grupo C</t>
  </si>
  <si>
    <t>C1</t>
  </si>
  <si>
    <t>Aviso Prévio Indenizado</t>
  </si>
  <si>
    <t>C2</t>
  </si>
  <si>
    <t>Aviso Prévio Trabalhado</t>
  </si>
  <si>
    <t>C3</t>
  </si>
  <si>
    <t>Férias Indenizadas</t>
  </si>
  <si>
    <t>C4</t>
  </si>
  <si>
    <t>Depósito Rescisão Sem Justa Causa</t>
  </si>
  <si>
    <t>C5</t>
  </si>
  <si>
    <t>Indenização Adicional</t>
  </si>
  <si>
    <t>C</t>
  </si>
  <si>
    <t>Grupo D</t>
  </si>
  <si>
    <t>D1</t>
  </si>
  <si>
    <t>Reicidência de Grupo A sobre Grupo B</t>
  </si>
  <si>
    <t>D2</t>
  </si>
  <si>
    <t>Reincidêcia de Grupo A sobre Aviso Prévio Trabalhado e Reincidência do FGTS sobre Aviso Prévio Indenizado</t>
  </si>
  <si>
    <t>D</t>
  </si>
  <si>
    <t>Total (A+B+C+D)</t>
  </si>
  <si>
    <t>ESCORAMENTO DE VALA, TIPO PONTALETEAMENTO, COM PROFUNDIDADE DE 3,0 A 4,5 M, LARGURA MAIOR OU IGUAL A 1,5 M E MENOR QUE 2,5 M. AF_08/2020</t>
  </si>
  <si>
    <t>OBS: JÁ EXISTE ESCORAMENTO NA COMPOSIÇÃO DA LAJE PRÉMOLDADA NO ITEM 5.6.2.1. FOI CONSIDERADO COMO REFORÇO, POR SER RESERVATÓRIO? OU SÃO AS PAREDES? PORÉM ESTE CÓDIGO É DE ESCORAMENTO DE VALA, ACREDITO QUE PARA ELA NÃO FECHAR. FOI CONSIDERADO ASSIM MESMO POR SER RESERVATÓRIO ENTERRADO? PRECISA REVER DESCRIÇÃO EM RELAÇÃO AO SINAPI - PROFUNDIDADE DE 0 A 1,5M E LARGURA DE 1,5 A 2,5M. RESP.: ALTERAR CÓDIGO, DESCRIÇÃO E PREÇO</t>
  </si>
  <si>
    <t>MONTAGEM E DESMONTAGEM DE FÔRMA DE PILARES RETANGULARES E ESTRUTURAS SIMILARES, PÉ-DIREITO SIMPLES, EM CHAPA DE MADEIRA COMPENSADA PLASTIFICADA, 14 UTILIZAÇÕES. AF_09/2020</t>
  </si>
  <si>
    <t>IFB</t>
  </si>
  <si>
    <t>Orçamento Sintético Global (GLOBAL)</t>
  </si>
  <si>
    <t>Coef. Atualização INCC-M (06/24 a 12/24) - 3,56%</t>
  </si>
  <si>
    <t>ORÇAMENTO: 01</t>
  </si>
  <si>
    <t>ITEM</t>
  </si>
  <si>
    <t>UND</t>
  </si>
  <si>
    <t>1.1.1</t>
  </si>
  <si>
    <t>UN</t>
  </si>
  <si>
    <t>LEVANTAMENTO TOPOGRÁFICO E ELABORAÇÃO DE PROJETO PLANIALTIMÉTRICO</t>
  </si>
  <si>
    <t>1.1.2</t>
  </si>
  <si>
    <t>M</t>
  </si>
  <si>
    <t>ELABORAÇÃO DOS  PROJETOS DE FUNDAÇÃO</t>
  </si>
  <si>
    <t>ELABORAÇÃO DOS PROJETOS ESTRUTURAIS - ESTRUTURAS DE CONCRETO</t>
  </si>
  <si>
    <t>ELABORAÇÃO DOS PROJETOS DE ESTRUTURAS METÁLICAS</t>
  </si>
  <si>
    <t>ELABORAÇÃO DOS PROJETOS HIDROSSANITÁRIOS</t>
  </si>
  <si>
    <t>ELABORAÇÃO DOS PROJETOS DE DRENAGEM DE ÁGUAS PLUVIAIS</t>
  </si>
  <si>
    <t>ELABORAÇÃO DOS PROJETOS DE PREVENÇÃO E COMBATE A INCÊNDIO APROVADO NO CBMDF</t>
  </si>
  <si>
    <t xml:space="preserve">ELABORAÇÃO DOS PROJETOS ELÉTRICO, CABEAMENTO ESTRUTURADO, SPDA, LÓGICA </t>
  </si>
  <si>
    <t>1.2.13</t>
  </si>
  <si>
    <t>ELABORAÇÃO DOS PROJETOS E DOCUMENTAÇÃO DE "AS BUILT "</t>
  </si>
  <si>
    <t>1.2.14</t>
  </si>
  <si>
    <t>CREA-DF</t>
  </si>
  <si>
    <t xml:space="preserve">EMISSÃO DE ART - CREA </t>
  </si>
  <si>
    <t>1.2.15</t>
  </si>
  <si>
    <t>CAU-DF</t>
  </si>
  <si>
    <t>EMISSÃO DE RRT - CAU</t>
  </si>
  <si>
    <t>SERVIÇOS PRELIMINARES / TÉCNICO</t>
  </si>
  <si>
    <t>2.1.1</t>
  </si>
  <si>
    <t>M²</t>
  </si>
  <si>
    <t>TAPUME COM TELHA METÁLICA. AF_03/2024</t>
  </si>
  <si>
    <t>2.1.2</t>
  </si>
  <si>
    <t>MOBILIZAÇÃO E DESMOBILIZAÇÃO - CONTAINERS  ( 1 MOBILIZAÇÃO E 1 DESMOBILIZAÇÃO)</t>
  </si>
  <si>
    <t>2.1.3</t>
  </si>
  <si>
    <t>MÊS</t>
  </si>
  <si>
    <t>2.1.4</t>
  </si>
  <si>
    <t>LOCACAO DE CONTAINER 2,30 X 6,00 M, ALT. 2,50 M, PARA ESCRITORIO, SEM DIVISORIAS INTERNAS E SEM SANITARIO (NAO INCLUI BILIZACAO/DESMOBILIZACAO)</t>
  </si>
  <si>
    <t>2.1.5</t>
  </si>
  <si>
    <t>LOCACAO DE CONTAINER 2,30 X 6,00 M, ALT. 2,50 M, COM 1 SANITARIO, PARA ESCRITORIO, COMPLETO, SEM DIVISORIAS INTERNAS (NAO INCLUI MOBILIZACAO/DESMOBILIZACAO)</t>
  </si>
  <si>
    <t>BARRACÃO DE OBRA PARA ALOJAMENTO/ESCRITORIO, PISO EM PINHO 3A., PAREDES EM COMPENSADO 10MM, COBERTURA EM TELHA AMIANTO 6MM, INCLUSO INSTALAÇÕES ELETRICAS E ESQUADRIAS, VASO SANITÁRIO, LAVATÓRIO, ÁGUA FRIA E ESGOTO</t>
  </si>
  <si>
    <t>2.1.7</t>
  </si>
  <si>
    <t>LIGAÇÕES PROVISÓRIAS ÁGUA/ESGOTO P/ CANTEIRO DE OBRA C/ESCAVAÇÃO</t>
  </si>
  <si>
    <t>2.1.8</t>
  </si>
  <si>
    <t>CCU-E-001</t>
  </si>
  <si>
    <t>LIGAÇÃO PROVISÓRIA DE REDE ELÉTRICA DE BAIXA TENSÃO E INSTALAÇÕES ELÉTRICAS P/ CANTEIRO DE OBRA</t>
  </si>
  <si>
    <t>2.1.9</t>
  </si>
  <si>
    <t>FORNECIMENTO E INSTALAÇÃO DE PLACA DE OBRA COM CHAPA GALVANIZADA E ESTRUTURA DE MADEIRA. AF_03/2022_PS</t>
  </si>
  <si>
    <t>OBS.: ALTERAR CÓDIGO E COPIAR FÓRMULA DO PREÇO</t>
  </si>
  <si>
    <t>TOTAL SERVIÇOS PRELIMINARES</t>
  </si>
  <si>
    <t>UN.</t>
  </si>
  <si>
    <t>ENSAIO DE COMPRESSÃO DE CORPOS DE PROVA DE CONCRETO COM RELATÓRIO</t>
  </si>
  <si>
    <t>H</t>
  </si>
  <si>
    <t>TÉCNICO DE LABORATÓRIO COM ENCARGOS COMPLEMENTARES</t>
  </si>
  <si>
    <t>M3</t>
  </si>
  <si>
    <t>UMIDIFICAÇÃO DE MATERIAL PARA VALAS COM CAMINHÃO PIPA 10000L. AF_11/2016</t>
  </si>
  <si>
    <t>ESCAVAÇÃO HORIZONTAL, INCLUINDO ESCARIFICAÇÃO, CARGA E DESCARGA EM SOL O DE 2A CATEGORIA COM TRATOR DE ESTEIRAS (347HP/LÂMINA: 8,70M3). AF_07/2020</t>
  </si>
  <si>
    <t>ESCAVAÇÃO HORIZONTAL, INCLUINDO CARGA, DESCARGA E TRANSPORTE EM SOLO DE 1A CATEGORIA COM TRATOR DE ESTEIRAS (347HP/LÂMINA: 8,70M3) E CAMINHÃO BASCULANTE DE 10M3, DMT ATÉ 200M. AF_07/2020</t>
  </si>
  <si>
    <t>M2</t>
  </si>
  <si>
    <t>LIMPEZA MECANIZADA DE CAMADA VEGETAL, VEGETAÇÃO E PEQUENAS ÁRVORES (DIÂMETRO DE TRONCO MENOR QUE 0,20 M), COM TRATOR DE ESTEIRAS.AF_05/2018</t>
  </si>
  <si>
    <t>EXECUÇÃO E COMPACTAÇÃO DE ATERRO COM SOLO PREDOMINANTEMENTE ARGILOSO - EXCLUSIVE SOLO, ESCAVAÇÃO, CARGA E TRANSPORTE. AF_11/2019</t>
  </si>
  <si>
    <t xml:space="preserve">M3 </t>
  </si>
  <si>
    <t>ARGILA OU BARRO PARA ATERRO/REATERRO (COM TRANSPORTE ATE 10 KM) - FAZER TERROS NAS EDIFICAÇÕES</t>
  </si>
  <si>
    <t>M³</t>
  </si>
  <si>
    <t xml:space="preserve">ESCAVAÇÃO HORIZONTAL, INCLUINDO CARGA, DESCARGA E TRANSPORTE EM SOLO DE 1A CATEGORIA COM TRATOR DE ESTEIRAS (100HP/LÂMINA: 2,19M3) E CAMINHÃO BASCULANTE DE 10M3, DMT ATÉ 200M. AF_07/2020
</t>
  </si>
  <si>
    <t>ESPALHAMENTO DE MATERIAL COM TRATOR DE ESTEIRAS. AF_11/2019</t>
  </si>
  <si>
    <t>ESCAVAÇÕES PARA PASSAGEM DE TUBULAÇÕES E CABOS  ENTERRADOS</t>
  </si>
  <si>
    <t>ESCAVAÇÃO MECANIZADA DE VALA COM PROF. MAIOR QUE 1,5 M ATÉ 3,0 M (MÉDI A MONTANTE E JUSANTE/UMA COMPOSIÇÃO POR TRECHO), ESCAVADEIRA (0,8 M3), LARGURA ATÉ 1,5 M, EM SOLO DE 1A CATEGORIA, EM LOCAIS COM ALTO NÍVEL DE INTERFERÊNCIA. AF_02/2021</t>
  </si>
  <si>
    <t>ESCAVAÇÃO MANUAL DE VALA COM PROFUNDIDADE MENOR OU IGUAL A 1,30 M. AF_ 02/2021</t>
  </si>
  <si>
    <t>ATERRO MECANIZADO DE VALA COM RETROESCAVADEIRA (CAPACIDADE DA CAÇAMBA  DA RETRO: 0,26 M³/POTÊNCIA: 88 HP), LARGURA ATÉ 1,5 M, PROFUNDIDADE DE 1,5 A 3,0 M, COM AREIA PARA ATERRO. AF_08/2023</t>
  </si>
  <si>
    <t>ADMINISTRAÇÃO DO CANTEIRO DE OBRA</t>
  </si>
  <si>
    <t xml:space="preserve">MESTRE DE OBRAS COM ENCARGOS COMPLEMENTARES </t>
  </si>
  <si>
    <t>ALMOXARIFE COM ENCARGOS COMPLEMENTARES</t>
  </si>
  <si>
    <t>TOTAL ADMINISTRAÇÃO DO CANTEIRO DE OBRA</t>
  </si>
  <si>
    <t>2.6</t>
  </si>
  <si>
    <t>SERVIÇOS COMPLEMENTARES</t>
  </si>
  <si>
    <t>LIGAÇÃO DEFINITIVA DE ÁGUA</t>
  </si>
  <si>
    <t>LIGAÇÃO DE ESGOTO COMPLETA NO PASSEIO</t>
  </si>
  <si>
    <t>TOTAL SERVIÇOS COMPLEMENTARES</t>
  </si>
  <si>
    <t>3.1</t>
  </si>
  <si>
    <t>3.2</t>
  </si>
  <si>
    <t>KG</t>
  </si>
  <si>
    <t xml:space="preserve">M2 </t>
  </si>
  <si>
    <t>ARMAÇÃO DE PILAR OU VIGA DE ESTRUTURA CONVENCIONAL DE CONCRETO ARMADO UTILIZANDO AÇO CA-60 DE 5,0 MM - MONTAGEM. AF_06/2022</t>
  </si>
  <si>
    <t>ARMAÇÃO DE PILAR OU VIGA DE ESTRUTURA CONVENCIONAL DE CONCRETO ARMADO UTILIZANDO AÇO CA-50 DE 10,0 MM - MONTAGEM. AF_06/2022</t>
  </si>
  <si>
    <t>APLICAÇÃO MANUAL DE GRAFIATO EM FACHADA COM PRESENÇA DE VÃOS</t>
  </si>
  <si>
    <t>CHAPIM SOBRE MUROS LINEARES, EM GRANITO OU MÁRMORE, L = 25 CM, ASSENTADO COM ARGAMASSA 1:6 COM ADITIVO. AF_11/2020</t>
  </si>
  <si>
    <t>3.3</t>
  </si>
  <si>
    <t>PAVIMENTAÇÃO</t>
  </si>
  <si>
    <t>TOTAL PAVIMENTAÇÃO</t>
  </si>
  <si>
    <t>3.4</t>
  </si>
  <si>
    <t>3.5</t>
  </si>
  <si>
    <t>PINTURAS</t>
  </si>
  <si>
    <t>PISO</t>
  </si>
  <si>
    <t>TOTAL PINTURAS</t>
  </si>
  <si>
    <t>4.</t>
  </si>
  <si>
    <t>4.1</t>
  </si>
  <si>
    <t>MONTAGEM E DESMONTAGEM DE FÔRMA DE VIGA, ESCORAMENTO METÁLICO, PÉ-DIREITO SIMPLES, EM CHAPA DE MADEIRA PLASTIFICADA, 14 UTILIZAÇÕES. AF_09/2020</t>
  </si>
  <si>
    <t>ARMAÇÃO DE PILAR OU VIGA DE ESTRUTURA CONVENCIONAL DE CONCRETO ARMADO UTILIZANDO AÇO CA-50 DE 6,3 MM - MONTAGEM. AF_06/2022</t>
  </si>
  <si>
    <t>ARMAÇÃO DE LAJE DE ESTRUTURA CONVENCIONAL DE CONCRETO ARMADO UTILIZANDO AÇO CA-50 DE 10,0 MM - MONTAGEM. AF_06/2022</t>
  </si>
  <si>
    <t>4.2</t>
  </si>
  <si>
    <t>LAVATÓRIO LOUÇA BRANCA COM COLUNA, *44 X 35,5* CM, PADRÃO POPULAR - FORNECIMENTO E INSTALAÇÃO. AF_01/2020</t>
  </si>
  <si>
    <t>TUBO, PVC, SOLDÁVEL, DN 25MM, INSTALADO EM RAMAL OU SUB-RAMAL DE ÁGUA - FORNECIMENTO E INSTALAÇÃO. AF_06/2022</t>
  </si>
  <si>
    <t xml:space="preserve"> TUBO PVC, SERIE NORMAL, ESGOTO PREDIAL, DN 50 MM, FORNECIDO E INSTALADO EM RAMAL DE DESCARGA OU RAMAL DE ESGOTO SANITÁRIO. AF_08/2022</t>
  </si>
  <si>
    <t>EMBOÇO OU MASSA ÚNICA EM ARGAMASSA TRAÇO 1:2:8, PREPARO MECÂNICO COM BETONEIRA 400 L, APLICADA MANUALMENTE EM PANOS DE FACHADA COM PRESENÇA DE VÃOS, ESPESSURA DE 25 MM. AF_08/2022</t>
  </si>
  <si>
    <t>EMASSAMENTO COM MASSA LÁTEX, APLICAÇÃO EM PAREDE, DUAS DEMÃOS, LIXAMENTO MANUAL. AF_04/2023</t>
  </si>
  <si>
    <t xml:space="preserve">SOLEIRA EM GRANITO, LARGURA 15 CM, ESPESSURA 2,0 CM. AF_09/2020 </t>
  </si>
  <si>
    <t xml:space="preserve">BANCADA EM GRANITO, POLIDO, TIPO ANDORINHA, E= *2,5* CM, INCLUSO RODAMÃO, BORDAS E ACABAMENTOS </t>
  </si>
  <si>
    <t>ETIQUETA ADESIVA PARA IMPRESSÃO (CIRCUITOS DE TOMADA - Nº DO CIRCUITO/VOLTAGEM)</t>
  </si>
  <si>
    <t>FITA ISOLANTE DE BORRACHA AUTOFUSAO, USO ATE 69 KV (ALTA TENSAO), LARGURA DE 19MM</t>
  </si>
  <si>
    <t>INTERRUPTOR SIMPLES (1 MÓDULO), 10A/250V, INCLUINDO SUPORTE E PLACA</t>
  </si>
  <si>
    <t>INTERRUPTOR SIMPLES (2 MÓDULOS), 10A/250V, INCLUINDO SUPORTE E PLACA</t>
  </si>
  <si>
    <t>LÂMPADA COMPACTA DE LED 10 W, BASE E27</t>
  </si>
  <si>
    <t>SENSOR DE PRESENÇA COM FOTOCÉLULA, FIXAÇÃO EM TETO</t>
  </si>
  <si>
    <t>TOMADA MÉDIA DE EMBUTIR (2 MÓDULOS), 2P+T 10 A, 250V, INCLUINDO SUPORTE E PLACA</t>
  </si>
  <si>
    <t>DISJUNTOR TRIPOLAR TIPO DIN, CORRENTE NOMINAL DE 40A</t>
  </si>
  <si>
    <t>DISJUNTOR MONOPOLAR TIPO DIN, CORRENTE NOMINAL DE 10A</t>
  </si>
  <si>
    <t>DISJUNTOR MONOPOLAR TIPO DIN, CORRENTE NOMINAL DE 16A</t>
  </si>
  <si>
    <t>DISJUNTOR MONOPOLAR TIPO DIN, CORRENTE NOMINAL DE 25A</t>
  </si>
  <si>
    <t>DISPOSITIVO DPS CLASSE II, 1 POLO, TENSAO MAXIMA DE 275 V, CORRENTE MAXIMA DE *45* KA (TIPO AC)</t>
  </si>
  <si>
    <t>FITA DUPLA FACE 2X20MM</t>
  </si>
  <si>
    <t>FITA ISOLANTE ADESIVA ANTICHAMA, USO ATE 750 V, EM ROLO DE 19 MM X 20 M</t>
  </si>
  <si>
    <t>TERMINAL A COMPRESSAO EM COBRE ESTANHADO PARA CABO 6 MM2, 1 FURO E 1 COMPRESSAO, PARA PARAFUSO DE FIXACAO M6</t>
  </si>
  <si>
    <t>TERMINAL A COMPRESSAO EM COBRE ESTANHADO PARA CABO 2,5 MM2, 1 FURO E 1 COMPRESSAO, PARA PARAFUSO DE FIXACAO M5</t>
  </si>
  <si>
    <t>4.5</t>
  </si>
  <si>
    <t>ARRUELA LISA GALVANIZADA 1/4"</t>
  </si>
  <si>
    <t>ARRUELA LISA EM AÇO INOXIDÁVEL 1/4"</t>
  </si>
  <si>
    <t>CAIXA DE EQUALIZAÇÃO DE POTENCIAL, EMBUTIR, DIM 25X25X5 CM, COM BARRAMENTO DE COBRE 2" FIXADO EM ISOLADORES EPOXI (BARRA DE EQUALIZAÇÃO DE POTENCIAL)</t>
  </si>
  <si>
    <t>CURVA 90º, PARA ELETRODUTO  PVC, 1.1/4",  RAIO LONGO</t>
  </si>
  <si>
    <t>ELETRODUTO PVC 1.1/4"</t>
  </si>
  <si>
    <t>LUVA PVC, PARA ELETRODUTO 1.1/4"</t>
  </si>
  <si>
    <t>PARAFUSO ZINCADO, SEXTAVADO, COM ROSCA INTEIRA, DIAMETRO 1/4", COMPRIMENTO 1/2"</t>
  </si>
  <si>
    <t>PORCA ZINCADA, SEXTAVADA, DIAMETRO 1/4"</t>
  </si>
  <si>
    <t>SELANTE ELASTICO MONOCOMPONENTE A BASE DE POLIURETANO PARA JUNTAS DIVERSAS</t>
  </si>
  <si>
    <t>TERMINAL AEREO EM ACO GALVANIZADO COM BASE DE FIXACAO H = 30CM</t>
  </si>
  <si>
    <t>TERMINAL OU CONECTOR DE PRESSAO - PARA CABO 50MM2</t>
  </si>
  <si>
    <t>TERMINAL PRE-ISOLADO TIPO OLHAL 2,5-4,0 MM129</t>
  </si>
  <si>
    <t>CHUMBADOR EM AÇO, TIPO PARABOLT 1/2" x 2.1/2"</t>
  </si>
  <si>
    <t>ELETRODUTO RÍGIDO ROSCÁVEL, PVC, DN 65 MM (2.1/2")</t>
  </si>
  <si>
    <t>FITA ALUMINIZADA ADESIVA VINÍLICA, 48MM</t>
  </si>
  <si>
    <t>LUVA, PVC, SOLDÁVEL, DN 25MM, INSTALADO EM DRENO DE AR-CONDICIONADO</t>
  </si>
  <si>
    <t>PARAFUSO ZINCADO, SEXTAVADO, COM ROSCA INTEIRA, DIAMETRO 3/8", COMPRIMENTO 2"</t>
  </si>
  <si>
    <t>PORCA ZINCADA, SEXTAVADA, DIAMETRO 3/8"</t>
  </si>
  <si>
    <t>SUPORTE PARA FIXAÇÃO DE UNIDADE EVAPORADORA SPLIT, CAPACIDADE MINIMA 70 KG, BRANCO</t>
  </si>
  <si>
    <t>TUBO, PVC, SOLDÁVEL, DN 25MM, INSTALADO EM DRENO DE AR-CONDICIONADO</t>
  </si>
  <si>
    <t>INSTALAÇÃO DE CONDICIONADOR DE AR TIPO SPLIT, 9000 BTU</t>
  </si>
  <si>
    <t>ANILHA PARA IDENTIFICACAO DE CABO ÓPTICO, CONJUNTO CONTENDO LETRAS E NÚMEROS</t>
  </si>
  <si>
    <t>TOMADA RJ45, 8 FIOS, CAT 5E (APENAS MODULO)</t>
  </si>
  <si>
    <t>PLUG (CONECTOR MACHO) RJ-45 (CM8V)</t>
  </si>
  <si>
    <t>CERTIFICAÇÃO DE REDE ESTRUTURADA</t>
  </si>
  <si>
    <t>TOTAL SERVIÇOS TÉCNICOS</t>
  </si>
  <si>
    <t>5.1</t>
  </si>
  <si>
    <t>5.2</t>
  </si>
  <si>
    <t xml:space="preserve">M </t>
  </si>
  <si>
    <t>5.3</t>
  </si>
  <si>
    <t>5.4</t>
  </si>
  <si>
    <t>5.5</t>
  </si>
  <si>
    <t>5.6</t>
  </si>
  <si>
    <t>ARMAÇÃO DE BLOCO, SAPATA ISOLADA, VIGA BALDRAME E SAPATA CORRIDA UTILIZANDO AÇO CA-50 DE 12,5 MM - MONTAGEM. AF_01/2024</t>
  </si>
  <si>
    <t>FABRICAÇÃO, MONTAGEM E DESMONTAGEM DE FÔRMA PARA BLOCO DE COROAMENTO, EM MADEIRA SERRADA, E=25 MM, 4 UTILIZAÇÕES. AF_01/2024</t>
  </si>
  <si>
    <t>TERMINAL A COMPRESSÃO PARA CABO 2,5-4,0 MM² (OLHAL/PINO)</t>
  </si>
  <si>
    <t>TOMADA MÉDIA DE EMBUTIR (1 MÓDULO), 2P+T 10 A, 250V, INCLUINDO SUPORTE E PLACA</t>
  </si>
  <si>
    <t>TERMINAL A COMPRESSÃO PRE-ISOLADO, PARA CABO 1,5 MM² (OLHAL/PINO)</t>
  </si>
  <si>
    <t>6.1</t>
  </si>
  <si>
    <t>6.2</t>
  </si>
  <si>
    <t>7.1</t>
  </si>
  <si>
    <t>8.1</t>
  </si>
  <si>
    <t>REATERRO MANUAL DE VALAS, COM COMPACTADOR DE SOLOS DE PERCUSSÃO. AF_08/2023</t>
  </si>
  <si>
    <t>ESCAVAÇÃO MANUAL DE VALA COM PROFUNDIDADE MENOR OU IGUAL A 1,30 M. AF_02/2021</t>
  </si>
  <si>
    <t>BUCHA DE NYLON SEM ABA S8, COM PARAFUSO DE 4,80 X 50 MM EM ACO ZINCADO COM ROSCA SOBERBA, CABECA CHATA E FENDA PHILLIPS</t>
  </si>
  <si>
    <t>kg</t>
  </si>
  <si>
    <t>m</t>
  </si>
  <si>
    <t>CONECTOR RETO DE ALUMINIO PARA ELETRODUTO DE 1.1/2", PARA ADAPTAR ENTRADA DE ELETRODUTO METALICO FLEXIVEL EM QUADROS</t>
  </si>
  <si>
    <t>m²</t>
  </si>
  <si>
    <t>ARRUELA LISA EM LATÃO OU AÇO INOX 1/4"</t>
  </si>
  <si>
    <t>CANALETA PLÁSTICA PERFURADA, COM TAMPA, 50X50 MM</t>
  </si>
  <si>
    <t>COBRE ELETROLITICO EM BARRA OU CHAPA - BARRA CHATA DE COBRE 1/2" X 3/16" (0,54 KG/M)</t>
  </si>
  <si>
    <t>COBRE ELETROLITICO EM BARRA OU CHAPA -BARRA CHATA DE COBRE 3/4" X 3/16"</t>
  </si>
  <si>
    <t>ISOLADOR EPOXI PARA QUADRO BT, DIM. 30 X 50</t>
  </si>
  <si>
    <t>PARAFUSO ZINCADO 3" X 1/8", FENDA - SUPORTE PARA A PROTEÇÃO DE ACRÍLICO</t>
  </si>
  <si>
    <t>PINTURA ESMALTE SINTÉTICO ALTO BRILHO, DUAS DEMAOS, SOBRE SUPERFICIE METALICA</t>
  </si>
  <si>
    <t>PLACA DE SINALIZACAO DE SEGURANCA "PERIGO-ALTA TENSÃO", EM PLÁSTICO ADESIVO</t>
  </si>
  <si>
    <t>PLACA DE SINALIZACAO DE SEGURANCA "RISCO DE CHOQUE ELÉTRICO"</t>
  </si>
  <si>
    <t>PLAQUETA EM ACRÍLICO, IMPRESSA, COM IDENTIFICAÇÃO DO QUADRO, DIM 60X20 MM; 70X40 MM; 200X1000 MM 300X30 MM</t>
  </si>
  <si>
    <t>PORCA SEXTAVADA 1/8 " (FIXAÇÃO DO PARAFUSO E SUPORTE PARA O ACRÍLICO)</t>
  </si>
  <si>
    <t>PORCA TIPO "BORBOLETA", 1/8" (FIXAÇÃO DO ACRÍLICO)</t>
  </si>
  <si>
    <t>ABRACADEIRA DE NYLON PARA AMARRACAO DE CABOS, COMPRIMENTO DE 390 X *4,6* MM</t>
  </si>
  <si>
    <t>ABRACADEIRA DE NYLON PARA AMARRACAO DE CABOS, COMPRIMENTO DE 200 X *3,5* MM</t>
  </si>
  <si>
    <t>ARRUELA ZINCADA FURO 1/8"</t>
  </si>
  <si>
    <t>CANALETA PLÁSTICA PERFURADA, COM TAMPA,100X50 MM</t>
  </si>
  <si>
    <t>CHUMBADOR, TIPO PARABOLT, 1/4x6,5 MM, GALVANIZADO</t>
  </si>
  <si>
    <t>DISJUNTOR TERMOMAGNETICO TRIPOLAR EM CAIXA MOLDADA 63 A, 600V, 25KA</t>
  </si>
  <si>
    <t>ISOLADOR EPOXI PARA QUADRO BT, DIM 20 X 20</t>
  </si>
  <si>
    <t>PARAFUSO LATÃO 1/2"X1/4"</t>
  </si>
  <si>
    <t>PLACA DE IDENTIFICAÇÃO DO CLIENTE E DA EMPRESA, IMPRESSA, DIM APROXIMADAS 150X75 MM</t>
  </si>
  <si>
    <t>PLACA DE PROTEÇÃO EM ACRÍLICO, ESPESSURA MÍNIMA 4,0 MM</t>
  </si>
  <si>
    <t>PLAQUETAS PARA IDENTIFICAÇÃO DE CIRCUITO, IMPRESSA EM ACRÍLICO, DIM 25X50 MM</t>
  </si>
  <si>
    <t>PORTA DOCUMENTOS, DIM. A-4, TERMOPLÁSTICO, FIXAÇÃO NA PORTA DO PAINEL ELÉTRICO</t>
  </si>
  <si>
    <t>PLACA DE SINALIZACAO DE SEGURANCA CONTRA CHOQUE ELÉTRICO, FOTOLUMINESCENTE, RETANGULAR, *13 X 26* CM, EM PVC *2* MM ANTI-CHAMAS, AUTOADESIVA (SIMBOLOS, CORES E PICTOGRAMAS CONFORME NBR )</t>
  </si>
  <si>
    <t>PORCA SEXTAVADA EM LATÃO OU AÇO 1/4 "</t>
  </si>
  <si>
    <t>PORCA ZINCADA, SEXTAVADA, DIAMETRO 1/8"</t>
  </si>
  <si>
    <t>PORTA DOCUMENTOS, DIM. A-4, TERMOPLÁSTICO, FIXAÇÃO EM PORTA DE PAINEL ELÉTRICO</t>
  </si>
  <si>
    <t>TERMINAL A COMPRESSÃO, PARA CABO 16 MM², OLHAL OU PINO</t>
  </si>
  <si>
    <t>TRILHO PARA MONTAGEM DE DISJUNTOR, PADRÃO DYN</t>
  </si>
  <si>
    <t>CURVA 90 GRAUS PARA ELETRODUTO, PVC, ROSCÁVEL, DN 32 MM (1"), PARA CIRCUITOS TERMINAIS, INSTALADA EM FORRO</t>
  </si>
  <si>
    <t>CHP</t>
  </si>
  <si>
    <t>CCU-E-163</t>
  </si>
  <si>
    <t>PROCESSO E PROCEDIMENTOS PARA REGULARIZAÇÃO E APROVAÇÃO NA CONCESSIONÁRIA NEOENERGIA</t>
  </si>
  <si>
    <t>ARMÁRIO PARA MONTAGEM ELÉTRICA, DIM 800X500X250</t>
  </si>
  <si>
    <t>DISJUNTOR MONOPOLAR TIPO DIN, CORRENTE NOMINAL DE 32A</t>
  </si>
  <si>
    <t>CCU-E-164</t>
  </si>
  <si>
    <t>MONTAGEM DO QUADRO DE CONEXÃO C.A. DA USINA FOTOVOLTAICA - QDUF-BLOCO ADMINISTRATIVO/PEDAGÓGICO</t>
  </si>
  <si>
    <t>CCU-E-165</t>
  </si>
  <si>
    <t>APLICAÇÃO DE ESPUMA DE PREENCHIMENTO E VEDAÇÃO PU, DO TIPO SIKAFLEX OU SIMILAR</t>
  </si>
  <si>
    <t>CCU-E-166</t>
  </si>
  <si>
    <t>INSTALAÇÃO DOS SUPORTES DOS MÓDULOS FOTOVOLTAICOS EM TELHADO DE FIBROCIMENTO, INCLUINDO POSICIONAMENTO, FIXAÇÃO E VEDAÇÃO.</t>
  </si>
  <si>
    <t>CCU-E-167</t>
  </si>
  <si>
    <t>MONTAGEM DA TUBULAÇÃO PARA PASSAGEM DO CABEAMENTO DC INCLUINDO CONEXÕES E ATERRAMENTO.</t>
  </si>
  <si>
    <t>CCU-E-168</t>
  </si>
  <si>
    <t>MONTAGEM DA TUBULAÇÃO PARA PASSAGEM DO CABEAMENTO AC INCLUINDO CONEXÕES E ATERRAMENTO.</t>
  </si>
  <si>
    <t>CCU-E-169</t>
  </si>
  <si>
    <t>MONTAGEM DE ESTAÇÃO DE MONITORAMENTO CLIMÁTICO, INCLUINDO CONEXÕES E ATIVAÇÃO.</t>
  </si>
  <si>
    <t>CCU-E-170</t>
  </si>
  <si>
    <t>INSTALAÇÃO E ATIVAÇÃO DE STRING-BOX, INCLUINDO LIGAÇÕES</t>
  </si>
  <si>
    <t>CCU-E-171</t>
  </si>
  <si>
    <t>INSTALAÇÃO, ATIVAÇÃO E CONFIGURAÇÃO DE INVERSOR 30 KW</t>
  </si>
  <si>
    <t>CCU-E-172</t>
  </si>
  <si>
    <t>MONTAGEM DOS MÓDULOS FOTOVOLTAICOS NA ESTRUTURA SUPORTE, INCLUINDO CABEAMENTOS, CONEXÕES E ATERRAMENTO.</t>
  </si>
  <si>
    <t>TOTAL EQUIPAMENTOS</t>
  </si>
  <si>
    <t>9.</t>
  </si>
  <si>
    <t>9.1</t>
  </si>
  <si>
    <t>LOCAÇÃO CONVENCIONAL DE OBRA, UTILIZANDO GABARITO DE TÁBUAS CORRIDAS PONTALETADAS A CADA 2,00M - 2 UTILIZAÇÕES. AF_03/2024</t>
  </si>
  <si>
    <t>MONTAGEM E DESMONTAGEM DE ANDAIME MODULAR FACHADEIRO, COM PISO METÁLICO, PARA EDIFÍCIOS COM MULTIPLOS PAVIMENTOS (EXCLUSIVE ANDAIME E LIMPEZA). AF_03/2024</t>
  </si>
  <si>
    <t>M²XMES</t>
  </si>
  <si>
    <t>9.2</t>
  </si>
  <si>
    <t>9.3</t>
  </si>
  <si>
    <t>ESTACA HÉLICE CONTÍNUA , DIÂMETRO DE 50 CM, INCLUSO CONCRETO FCK=30MPA E ARMADURA MÍNIMA (EXCLUSIVE  BOMBEAMENTO, MOBILIZAÇÃO E DESMOBILIZAÇÃO). AF_12/2019_PA</t>
  </si>
  <si>
    <t>CHI</t>
  </si>
  <si>
    <t>ARMAÇÃO DE BLOCO, SAPATA ISOLADA, VIGA BALDRAME E SAPATA CORRIDA UTILIZANDO AÇO CA-50 DE 16 MM - MONTAGEM. AF_01/2024</t>
  </si>
  <si>
    <t>9.4</t>
  </si>
  <si>
    <t>SUPERESTRUTURA</t>
  </si>
  <si>
    <t>PILARES</t>
  </si>
  <si>
    <t>ARMAÇÃO DE PILAR OU VIGA DE ESTRUTURA CONVENCIONAL DE CONCRETO ARMADO UTILIZANDO AÇO CA-50 DE 12,5 MM - MONTAGEM. AF_06/2022</t>
  </si>
  <si>
    <t>ARMAÇÃO DE PILAR OU VIGA DE ESTRUTURA CONVENCIONAL DE CONCRETO ARMADO UTILIZANDO AÇO CA-50 DE 8,0 MM - MONTAGEM. AF_06/2022</t>
  </si>
  <si>
    <t>10.</t>
  </si>
  <si>
    <t>IMPERMEABILIZAÇÕES, ISOLAÇÃO TÉRMICA E ACÚSTICA</t>
  </si>
  <si>
    <t>ESTRUTURAS ENTERRADAS</t>
  </si>
  <si>
    <t>10.2</t>
  </si>
  <si>
    <t>IMPERMEABILIZAÇÃO DE SUPERFÍCIE COM ARGAMASSA POLIMÉRICA / MEMBRANA ACRÍLICA, 3 DEMÃOS. AF_06/2018</t>
  </si>
  <si>
    <t>TOTAL IMPERMEABILIZAÇÕES, ISOLAÇÃO TÉRMICA E ACÚSTICA</t>
  </si>
  <si>
    <t>ALVENARIAS, VEDAÇÕES E DIVISÓRIAS</t>
  </si>
  <si>
    <t>11.1</t>
  </si>
  <si>
    <t>11.2</t>
  </si>
  <si>
    <t>TOTAL ALVENARIAS, VEDAÇÕES E DIVISÓRIAS</t>
  </si>
  <si>
    <t>COBERTURA E PROTEÇÕES</t>
  </si>
  <si>
    <t>12.1</t>
  </si>
  <si>
    <t>ESTRUTURA METÁLICA</t>
  </si>
  <si>
    <t>12.2</t>
  </si>
  <si>
    <t>12.3</t>
  </si>
  <si>
    <t>TOTAL COBERTURA E PROTEÇÕES</t>
  </si>
  <si>
    <t>REVESTIMENTOS</t>
  </si>
  <si>
    <t>13.1</t>
  </si>
  <si>
    <t>13.2</t>
  </si>
  <si>
    <t>CHAPISCO APLICADO EM ALVENARIAS E ESTRUTURAS DE CONCRETO INTERNAS, COM COLHER DE PEDREIRO. ARGAMASSA TRAÇO 1:3 COM PREPARO EM BETONEIRA 400L. AF_10/2022</t>
  </si>
  <si>
    <t>13.3</t>
  </si>
  <si>
    <t>13.4</t>
  </si>
  <si>
    <t>13.5</t>
  </si>
  <si>
    <t>PEITORIL LINEAR EM GRANITO OU MÁRMORE, L = 15CM, COMPRIMENTO DE ATÉ 2M</t>
  </si>
  <si>
    <t>TOTAL REVESTIMENTOS</t>
  </si>
  <si>
    <t>14.</t>
  </si>
  <si>
    <t>ESQUADRIAS</t>
  </si>
  <si>
    <t>14.1</t>
  </si>
  <si>
    <t>14.2</t>
  </si>
  <si>
    <t>14.3</t>
  </si>
  <si>
    <t>PAR</t>
  </si>
  <si>
    <t>TOTAL ESQUADRIAS</t>
  </si>
  <si>
    <t>15.1</t>
  </si>
  <si>
    <t>15.2</t>
  </si>
  <si>
    <t>COMPACTAÇÃO MECÂNICA DE SOLO PARA EXECUÇÃO DE RADIER, COM COMPACTADOR DE SOLOS A PERCUSSÃO. AF_09/2017</t>
  </si>
  <si>
    <t>15.3</t>
  </si>
  <si>
    <t>GUIA DE BALIZAMENTO, EM CONCRETO ARMADO, ALTURA 10CM, ACABAMENTO SUPERIOR EM GRANITO CINZA ANDORINHA, ACABAMENTO LATERAL EM PINTURA EPOXI.</t>
  </si>
  <si>
    <t>PISO EM GRANILITE, MARMORITE OU GRANITINA EM AMBIENTES INTERNOS, COM ESPESSURA DE 8 MM, INCLUSO MISTURA EM BETONEIRA, COLOCAÇÃO DAS JUNTAS, APLICAÇÃO DO PISO, 4 POLIMENTOS COM POLITRIZ, ESTUCAMENTO, SELADOR E CERA. AF_06/2022</t>
  </si>
  <si>
    <t>15.4</t>
  </si>
  <si>
    <t>15.5</t>
  </si>
  <si>
    <t>GUIA (MEIO-FIO) CONCRETO, MOLDADA IN LOCO EM TRECHO RETO COM EXTRUSORA, 13 CM BASE X 22 CM ALTURA. AF_06/2016</t>
  </si>
  <si>
    <t>FORROS</t>
  </si>
  <si>
    <t>16.1</t>
  </si>
  <si>
    <t>TOTAL FORROS</t>
  </si>
  <si>
    <t>17.</t>
  </si>
  <si>
    <t>17.1</t>
  </si>
  <si>
    <t>TETO</t>
  </si>
  <si>
    <t>FUNDO SELADOR ACRÍLICO, APLICAÇÃO MANUAL EM TETO, UMA DEMÃO. AF_04/2023</t>
  </si>
  <si>
    <t>17.2</t>
  </si>
  <si>
    <t>17.3</t>
  </si>
  <si>
    <t>VIDROS</t>
  </si>
  <si>
    <t>ESPELHO CRISTAL E=4 MM, FORNECIMENTO E INSTALAÇÃO</t>
  </si>
  <si>
    <t>TOTAL VIDROS</t>
  </si>
  <si>
    <t>TERMINAL A COMPRESSAO EM COBRE ESTANHADO PARA CABO 16 MM2, 1 FURO E 1 COMPRESSAO, PARA PARAFUSO DE FIXACAO M6</t>
  </si>
  <si>
    <t xml:space="preserve">FITA DUPLA FACE 19 MM </t>
  </si>
  <si>
    <t>ARMÁRIO PARA MONTAGEM ELÉTRICA, DIM 600X500X250</t>
  </si>
  <si>
    <t>SAÍDA LATERAL HORIZONTAL PARA ELETRODUTO DE 3/4"</t>
  </si>
  <si>
    <t>ESPELHO / PLACA CEGA 4" X 2", PARA INSTALACAO DE TOMADAS E INTERRUPTORES</t>
  </si>
  <si>
    <t>BUCHA S-8, COM ABAS, PARAFUSO ROSCA SOBERBA E CABEÇA FENDADA - APLICAÇÃO EM ELETRODUTOS E CONDULETES</t>
  </si>
  <si>
    <t>REBITE DE ALUMÍNIO DE REPUXO (POP) 3,2x8,0 MM (1 KG = 1025 UNIDADES)</t>
  </si>
  <si>
    <t>MONTAGEM COMPLETA DE SISTEMA DE SPDA E ATERRAMENTO COMPOSTO POR BARRAS DE ALUMÍNIO, CAPTORES AÉREOS, MALHA DE ATERRAMENTO, BEP, CABEAMENTOS, CONEXÕES E TESTES</t>
  </si>
  <si>
    <t>JOELHO 90 GRAUS, PVC, SOLDÁVEL, DN 25MM, INSTALADO EM DRENO DE AR-CONDICIONADO</t>
  </si>
  <si>
    <t>TE, PVC, SOLDÁVEL, DN 25MM, INSTALADO EM DRENO DE AR-CONDICIONADO</t>
  </si>
  <si>
    <t>ABRAÇADEIRA NYLON, 4,6 x 390 mm</t>
  </si>
  <si>
    <t>ABRAÇADEIRA NYLON, 3,6 x 150 mm</t>
  </si>
  <si>
    <t>CONECTOR PARA FIBRA ÓPTICA SC/UPC-MM</t>
  </si>
  <si>
    <t>CORDÃO ÓPTICO DUPLEX, TIPO MONOMODO SM - SC/SC - 3,0 M</t>
  </si>
  <si>
    <t>ELETRODUTO FLEXÍVEL CORRUGADO, PEAD, DN 32 (1.1/4"), PARA REDE ENTERRADA DE DISTRIBUIÇÃO DE ENERGIA ELÉTRICA</t>
  </si>
  <si>
    <t>DISTRIBUIDOR INTERNO ÓPTICO (DIO) DE 6 FIBRAS, A270, MÓDULO BÁSICO PARA RACK 19",  ALTURA 1U, 24 PORTAS</t>
  </si>
  <si>
    <t>RL</t>
  </si>
  <si>
    <t>GUIA PARA CABOS FECHADO HORIZONTAL INFERIOR, PADRÃO 19U, DE 1U</t>
  </si>
  <si>
    <t>GUIA PARA CABOS FECHADO HORIZONTAL SUPERIOR, PADRÃO 19U, DE 1U</t>
  </si>
  <si>
    <t>GUIA PARA CABOS FECHADO VERTICAL, PADRÃO 19U, DE 20 U'S - ALTA DENSIDADE</t>
  </si>
  <si>
    <t>PAINEL DE FECHAMENTO, PADRÃO 19" 1U</t>
  </si>
  <si>
    <t>PATCH CORD CATEGORIA 6, EXTENSÃO DE 2,5 M</t>
  </si>
  <si>
    <t>PIG TAIL 62,5/125-M-SC</t>
  </si>
  <si>
    <t>RÉGUA PARA TOMADAS, EM CHAPA DE AÇO,  COM FURAÇÃO NAS EXTREMIDADES PARA FIXAÇÃO EM GABINETE 19", 8 TOMADAS 15A (2P+T) -220V</t>
  </si>
  <si>
    <t>SERVIÇOS TÉCNICOS</t>
  </si>
  <si>
    <t>FUSÃO DE FIBRA ÓPTICA</t>
  </si>
  <si>
    <t>CERTIFICAÇÃO DE REDE ÓPTICA</t>
  </si>
  <si>
    <t>INSTALAÇÕES HIDROSSANITÁRIAS</t>
  </si>
  <si>
    <t>22.1</t>
  </si>
  <si>
    <t>HIDRÁULICAS</t>
  </si>
  <si>
    <t xml:space="preserve">JOELHO 90 GRAUS, PVC, SOLDÁVEL, DN 50MM, INSTALADO EM PRUMADA DE ÁGUA </t>
  </si>
  <si>
    <t>JOELHO 90 GRAUS, PVC, SOLDÁVEL, DN 25MM, INSTALADO EM RAMAL OU SUB-RAMAL DE ÁGUA - FORNECIMENTO E INSTALAÇÃO. AF_06/2022</t>
  </si>
  <si>
    <t>22.2</t>
  </si>
  <si>
    <t>SANITÁRIAS</t>
  </si>
  <si>
    <t>22.3</t>
  </si>
  <si>
    <t>TUBO PVC, SÉRIE R, ÁGUA PLUVIAL, DN 150 MM, FORNECIDO E INSTALADO EM CONDUTORES VERTICAIS DE ÁGUAS PLUVIAIS. AF_12/2014</t>
  </si>
  <si>
    <t>22.4</t>
  </si>
  <si>
    <t>VASO SANITÁRIO SIFONADO COM CAIXA ACOPLADA LOUÇA BRANCA - PADRÃO MÉDIO, INCLUSO ENGATE FLEXÍVEL EM METAL CROMADO, 1/2 X 40CM - FORNECIMENTO E INSTALAÇÃO. AF_01/2020</t>
  </si>
  <si>
    <t>TORNEIRA PRESSMATIC BENEFIT DOCOL, OU SIMILAR</t>
  </si>
  <si>
    <t>22.5</t>
  </si>
  <si>
    <t>ACESSÓRIOS</t>
  </si>
  <si>
    <t>CANOPLA COM ALAVANCA PARA VÁLVULA DE DESCARGA PARA DEFICIENTE</t>
  </si>
  <si>
    <t>ASSENTO SANITÁRIO CONVENCIONAL - FORNECIMENTO E INSTALACAO. AF_01/2020</t>
  </si>
  <si>
    <t>BARRA DE APOIO RETA, EM ALUMINIO, COMPRIMENTO 70 CM, FIXADA NA PAREDE - FORNECIMENTO E INSTALAÇÃO. AF_01/2020</t>
  </si>
  <si>
    <t>BARRA DE APOIO RETA, EM ALUMINIO, COMPRIMENTO 80 CM, FIXADA NA PAREDE - FORNECIMENTO E INSTALAÇÃO. AF_01/2020</t>
  </si>
  <si>
    <t>PUXADOR PARA PCD, FIXADO NA PORTA - FORNECIMENTO E INSTALAÇÃO. AF_01/2020</t>
  </si>
  <si>
    <t>BANCO ARTICULADO, EM ACO INOX, PARA PCD, FIXADO NA PAREDE - FORNECIMENTO E INSTALAÇÃO. AF_01/2020</t>
  </si>
  <si>
    <t>SABONETEIRA PLASTICA TIPO DISPENSER PARA SABONETE LIQUIDO COM RESERVATORIO 800 A 1500 ML, INCLUSO FIXAÇÃO. AF_01/2020</t>
  </si>
  <si>
    <t>BEBEDOURO ÁGUA, TIPO:INDUSTRIAL, CARACTERÍSTICAS ADICIONAIS:4 TORNEIRAS LATÃO CROMADO, SERPENTINA COBRE LOCALI, VOLTAGEM:110/220 V, MATERIAL GABINETE:AÇO INOXIDÁVEL, MATERIAL RESERVATÓRIO ÁGUA:AÇO INOXIDÁVEL, CAPACIDADE ÁGUA:200 L</t>
  </si>
  <si>
    <t>TOTAL INSTALAÇÕES HIDROSSANITÁRIAS</t>
  </si>
  <si>
    <t>INSTALAÇÕES DE COMBATE A INCÊNDIO</t>
  </si>
  <si>
    <t>23.1</t>
  </si>
  <si>
    <t>23.2</t>
  </si>
  <si>
    <t>TOTAL INSTALAÇÕES DE COMBATE A INCÊNDIO</t>
  </si>
  <si>
    <t xml:space="preserve">SIMBOLO INTERNACIONAL DE ACESSO PLOTADO EM PLACA DE ACRILICO 20X20 CM EM BRAILE E AUTO RELEVO </t>
  </si>
  <si>
    <t>PLACAS EM ACRÍLICO 15X30CM, DE IDENTIFICAÇÃO DE AMBIENTE, COM CARACTERES EM ALTO RELEVO E TEXTOS EM BRAILLE  (DEVERÃO SER INSTALADAS CONFORME AS INSTRUÇÕES EXISTENTES NA NBR 9050, LATERALMENTE À PORTAS)</t>
  </si>
  <si>
    <t>PLACAS EM ACRÍLICO 40X20CM, DE IDENTIFICAÇÃO DE AMBIENTE, COM CARACTERES EM ALTO RELEVO E TEXTOS EM BRAILLE,  DEVERÃO SER INSTALADAS CONFORME AS INSTRUÇÕES EXISTENTES NA NBR 9050</t>
  </si>
  <si>
    <t>PLACA EM AÇO INOX COM TEXTO EM BRAILLE PARA CORRIMÃO, FORNECIMENTO E INSTALAÇÃO</t>
  </si>
  <si>
    <t>CONJUNTO DE PLACAS EM ACRÍLICO (VISUAL FOLHA PORTA 40X20CM + TÁTIL BATENTE PORTA 6X20CM), DE IDENTIFICAÇÃO DE AMBIENTE, COM CARACTERES EM ALTO RELEVO E TEXTOS EM BRAILLE, (DEVERÃO SER INSTALADAS CONFORME AS INSTRUÇÕES EXISTENTES NA NBR 9050, SENDO A PARTE VISUAL NA FOLHA DA PORTA E A PARTE TÁTIL NO BATENTE DA PORTA - POR LIMITAÇÃO DO ESPAÇO PERTO DA PORTA, IMPEDINDO DE COLOCAR PLACA ÚNICA, TÁTIL E VISUAL).</t>
  </si>
  <si>
    <t>PLANO TÁTIL 70X50CM (FIXADO NA PAREDE, DENTRO DA FAIXA DE ALCANCE  ACESSÍVEL DEFINIDA PELA NBR 9050) PLANO TÁTIL EM PLACA DE ACRÍLICO, COM FUNDO COR BRANCA, COM INFORMAÇÕES EM BRAILLE, RELEVO E PINTURA (UTILIZANDO VERDE PARA INFORMAÇÕES EM BAIXO RELEVO E PRETO PARA AS INFORMAÇÕES EM ALTO RELEVO). O MAPA DEVERÁ ATENDER À NBR 9050.</t>
  </si>
  <si>
    <t>INSTALAÇÃO DE CANTONEIRA EM ALUMINIO, ABAS IGUAIS, LARGURA DE 38,10 MM (1 1/2"), ESPESSURA DE 4,76 MM (3/16")  NAS QUINAS DAS PAREDES OU PILARES</t>
  </si>
  <si>
    <t>LIMPEZA GERAL</t>
  </si>
  <si>
    <t>PLACA DE INAUGURACAO METALICA, *40* CM X *60* CM</t>
  </si>
  <si>
    <t>TOTAL</t>
  </si>
  <si>
    <t>25.1</t>
  </si>
  <si>
    <t>ESCAVAÇÃO MECANIZADA PARA VIGA BALDRAME OU SAPATA CORRIDA COM MINI-ESCAVADEIRA (INCLUINDO ESCAVAÇÃO PARA COLOCAÇÃO DE FÔRMAS). AF_01/2024</t>
  </si>
  <si>
    <t>ESCAVAÇÃO MECANIZADA PARA BLOCO DE COROAMENTO OU SAPATA COM RETROESCAVADEIRA (INCLUINDO ESCAVAÇÃO PARA COLOCAÇÃO DE FÔRMAS). AF_01/2024</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</si>
  <si>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</si>
  <si>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</si>
  <si>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 xml:space="preserve">SERVICO DE BOMBEAMENTO DE CONCRETO COM CONSUMO MINIMO DE 40 M3, (DISPONIBILIZACAO DE BOMBA), SEM O LANCAMENTO </t>
  </si>
  <si>
    <t>RUFO EM CHAPA DE AÇO GALVANIZADO NÚMERO 24, CORTE DE 25 CM, INCLUSO TRANSPORTE VERTICAL. AF_07/2019</t>
  </si>
  <si>
    <t>31.1</t>
  </si>
  <si>
    <t>31.2</t>
  </si>
  <si>
    <t>31.3</t>
  </si>
  <si>
    <t>32.1</t>
  </si>
  <si>
    <t>CONTRAMARCO DE AÇO, FIXAÇÃO COM PARAFUSO - FORNECIMENTO E INSTALAÇÃO. AF_12/2019</t>
  </si>
  <si>
    <t>32.2</t>
  </si>
  <si>
    <t>32.3</t>
  </si>
  <si>
    <t>33.1</t>
  </si>
  <si>
    <t>34.1</t>
  </si>
  <si>
    <t>35.1</t>
  </si>
  <si>
    <t>35.2</t>
  </si>
  <si>
    <t>35.3</t>
  </si>
  <si>
    <t>ABRACADEIRA EM ACO PARA AMARRACAO DE ELETRODUTOS, TIPO D, 1.1/2" E CUNHA DE FIXACAO</t>
  </si>
  <si>
    <t>ARRUELA EM ALUMINIO, COM ROSCA, 3/4", PARA ELETRODUTO</t>
  </si>
  <si>
    <t>ARRUELA EM ALUMINIO, COM ROSCA, 1.1/2", PARA ELETRODUTO</t>
  </si>
  <si>
    <t>BOX RETO EM ALUMINIO, COM ROSCA E ARRUELA, 3/4", PARA ELETRODUTO</t>
  </si>
  <si>
    <t>BOX RETO EM ALUMINIO, COM ROSCA E ARRUELA, 1.1/2", PARA ELETRODUTO</t>
  </si>
  <si>
    <t>BOX RETO EM ALUMINIO, COM ROSCA E ARRUELA, 2", PARA ELETRODUTO</t>
  </si>
  <si>
    <t>BUCHA EM ALUMINIO, COM ROSCA, 3/4", PARA ELETRODUTO</t>
  </si>
  <si>
    <t>BUCHA EM ALUMINIO, COM ROSCA, 1.1/2", PARA ELETRODUTO</t>
  </si>
  <si>
    <t>ELETROCALHA PERFURADA TIPO C 100 X 50MM COM TAMPA</t>
  </si>
  <si>
    <t>LUMINARIA ARANDELA TIPO MEIA-LUA COM VIDRO FOSCO *30 X 15* CM, PARA 1 LAMPADA, BASE E27, POTENCIA MAXIMA 40/60 W COM LAMPADA LED 10W</t>
  </si>
  <si>
    <t>LUVA PARA ELETRODUTO, PVC, ROSCÁVEL, DN 50 MM (1 1/2")</t>
  </si>
  <si>
    <t>PARAFUSO DE ACO ZINCADO COM ROSCA SOBERBA, CABECA CHATA E FENDA SIMPLES, DIAMETRO 2,5 MM, COMPRIMENTO * 9,5 * MM</t>
  </si>
  <si>
    <t>SAÍDA LATERAL HORIZONTAL PARA ELETRODUTO DE 11/2"</t>
  </si>
  <si>
    <t>SUPORTE HORIZONTAL FECHADO, P/ ELETROCALHA 100X50 MM</t>
  </si>
  <si>
    <t>TALA PLANA PERFURADA 38 X 38MM</t>
  </si>
  <si>
    <t>TERMINAL A COMPRESSAO EM COBRE ESTANHADO PARA CABO 4,0 MM2, 1 FURO E 1 COMPRESSAO, PARA PARAFUSO DE FIXACAO M6</t>
  </si>
  <si>
    <t>TERMINAL A COMPRESSAO EM COBRE ESTANHADO PARA CABO 16,0 MM2, 1 FURO E 1 COMPRESSAO, PARA PARAFUSO DE FIXACAO M7</t>
  </si>
  <si>
    <t>TIRANTE, ROSCA CONTÍNUA, GALVANIZADO ELETROLITICAMENTE, 1/4"</t>
  </si>
  <si>
    <t>TOMADA MÉDIA DE EMBUTIR (1 MÓDULO), 2P+T 20 A, 250V, INCLUINDO SUPORTE E PLACA</t>
  </si>
  <si>
    <t>CURVA HORIZONTAL 90° 38 X 38MM, PARA PERFILADO</t>
  </si>
  <si>
    <t>EMENDA INTERNA PARA PERFILADO 38 X 38MM</t>
  </si>
  <si>
    <t>PERFILADO PERFURADO SIMPLES 38 X 38 MM, CHAPA 22</t>
  </si>
  <si>
    <t>SUPORTE Z PARA PERFILADO 38 X 38</t>
  </si>
  <si>
    <t xml:space="preserve">FORNECIMENTO E INSTALAÇÃO DE QUADROS ELÉTRICOS </t>
  </si>
  <si>
    <t>DISJUNTOR MONOPOLAR TIPO DIN, CORRENTE NOMINAL DE 40A</t>
  </si>
  <si>
    <t>DISJUNTOR TRIPOLAR TIPO DIN, CORRENTE NOMINAL DE 50A</t>
  </si>
  <si>
    <t>ABRACADEIRA EM ACO PARA AMARRACAO DE ELETRODUTOS, TIPO D, 1.1/4" E CUNHA DE FIXACAO</t>
  </si>
  <si>
    <t>BARRA CHATA EM ALUMÍNIO 1"X1/4"</t>
  </si>
  <si>
    <t>BARRA CHATA EM ALUMÍNIO 3/4X1/4"</t>
  </si>
  <si>
    <t>CAIXA DE ATERRAMENTO EM PVC, DIÂMETRO 15 CM (PARA CONEXÃO E INSPEÇÃO DE ATERRAMENTO)</t>
  </si>
  <si>
    <t>CAIXA DE PASSAGEM METÁLICA 15X15X5 CM, DUAS SAÍDAS 11/4" (PARA CONEXÃO E MEDIÇÃO DE ATERRAMENTO)</t>
  </si>
  <si>
    <t>CONECTOR METALICO OU GRAMPO PARA HASTE DE ATERRAMENTO, REFORÇADO 5/8"</t>
  </si>
  <si>
    <t>CONECTOR METALICO TIPO PARAFUSO FENDIDO (SPLIT BOLT), COM SEPARADOR DE CABOS
BIMETALICOS, PARA CABOS ATE 70 MM2</t>
  </si>
  <si>
    <t xml:space="preserve">HASTE COPPERWELD 5/8 X 3,0M </t>
  </si>
  <si>
    <t>PARAFUSO, AÇO INOXIDÁVEL, SEXTAVADO, COM ROSCA INTEIRA, DIAMETRO 1/4", COMPRIMENTO 3/4"</t>
  </si>
  <si>
    <t>REBITE DE ALUMINIO VAZADO DE REPUXO, 3,2 X 8 MM (1KG = 1025 UNIDADES)</t>
  </si>
  <si>
    <t>310ML</t>
  </si>
  <si>
    <t>ANILHA PARA IDENTIFICAÇÃO DE CIRCUITOS EM QUADRO ELÉTRICO</t>
  </si>
  <si>
    <t>ABRAÇADEIRA METÁLICA TIPO D, 1", COM CUNHA METÁLICA</t>
  </si>
  <si>
    <t>CANTONEIRA METÁLICA, TIPO MÃO FRANCESA, PARA FIXAÇÃO DA CONDENSADORA</t>
  </si>
  <si>
    <t>GÁS REFRIGERANTE PARA AR CONDICIONADO, CILINDRO, 11,3 KG</t>
  </si>
  <si>
    <t>INSTALAÇÃO DE CONDICIONADOR DE AR TIPO SPLIT, 12000 BTU</t>
  </si>
  <si>
    <t>CABEAMENTO LÓGICO ESTRUTURADO</t>
  </si>
  <si>
    <t>CURVA 90 GRAUS PARA ELETRODUTO, EM PVC, COM ROSCA, DIÂMETRO DE 32 MM (1.1/4")</t>
  </si>
  <si>
    <t>CABO UTP 4 PARES, CAT. 6</t>
  </si>
  <si>
    <t>CAIXA DE PASSAGEM METALICA DE EMBUTIR COM TAMPA APARAFUSADA, DIMENSOES 20 X 20 X 10 CM</t>
  </si>
  <si>
    <t>CURVA 90 GRAUS PARA ELETRODUTO, EM PVC, COM ROSCA, DIAMETRO DE 32 MM (1 1/4"), ESPESSURA DE 1,50 MM</t>
  </si>
  <si>
    <t>PATCH PANEL HORIZONTAL - CAT 6A (BLINDADO - 1-24 GIGALAN) - 24 CONECTORES FÊMEA - FUROKAWA OU SIMILAR</t>
  </si>
  <si>
    <t>40.1</t>
  </si>
  <si>
    <t>REGISTRO DE GAVETA BRUTO, LATÃO, ROSCÁVEL, 1 1/2", COM ACABAMENTO E CANOPLA CROMADOS - FORNECIMENTO E INSTALAÇÃO. AF_08/2021</t>
  </si>
  <si>
    <t>40.2</t>
  </si>
  <si>
    <t xml:space="preserve"> JOELHO 90 GRAUS, PVC, SERIE NORMAL, ESGOTO PREDIAL, DN 100 MM, JUNTA ELÁSTICA, FORNECIDO E INSTALADO EM RAMAL DE DESCARGA OU RAMAL DE ESGOTO SANITÁRIO. AF_08/2022</t>
  </si>
  <si>
    <t>40.3</t>
  </si>
  <si>
    <t>TORNEIRA CROMADA TUBO MÓVEL, DE MESA, 1/2 OU 3/4, PARA PIA DE COZINHA, PADRÃO ALTO - FORNECIMENTO E INSTALAÇÃO. AF_01/2020</t>
  </si>
  <si>
    <t>40.4</t>
  </si>
  <si>
    <t>EXTINTOR DE INCÊNDIO PORTÁTIL COM CARGA DE PQS DE 6 KG, CLASSE BC - FORNECIMENTO E INSTALAÇÃO. AF_10/2020_PE</t>
  </si>
  <si>
    <t>ARRASAMENTO MECANICO DE ESTACA DE CONCRETO ARMADO, DIAMETROS DE 41 CM A 60 CM. AF_05/2021</t>
  </si>
  <si>
    <t>ARMAÇÃO DE BLOCO UTILIZANDO AÇO CA-50 DE 6,3 MM - MONTAGEM. AF_01/2024</t>
  </si>
  <si>
    <t>ARMAÇÃO DE BLOCO UTILIZANDO AÇO CA-50 DE 10 MM - MONTAGEM. AF_01/2024</t>
  </si>
  <si>
    <t xml:space="preserve"> ARMAÇÃO DE PILAR OU VIGA DE ESTRUTURA CONVENCIONAL DE CONCRETO ARMADO UTILIZANDO AÇO CA-50 DE 16,0 MM - MONTAGEM. AF_06/2022</t>
  </si>
  <si>
    <t xml:space="preserve">VIGAS </t>
  </si>
  <si>
    <t>48.1</t>
  </si>
  <si>
    <t>48.2</t>
  </si>
  <si>
    <t>48.3</t>
  </si>
  <si>
    <t>48.4</t>
  </si>
  <si>
    <t>48.5</t>
  </si>
  <si>
    <t>48.6</t>
  </si>
  <si>
    <t>50.1</t>
  </si>
  <si>
    <t>50.2</t>
  </si>
  <si>
    <t>INTERNO</t>
  </si>
  <si>
    <t>CHAPISCO APLICADO EM ALVENARIA (COM PRESENÇA DE VÃOS) E ESTRUTURAS DE CONCRETO DE FACHADA, COM COLHER DE PEDREIRO. ARGAMASSA TRAÇO 1:3 COM PREPARO EM BETONEIRA 400L. AF_10/2022</t>
  </si>
  <si>
    <t>52.1</t>
  </si>
  <si>
    <t>52.2</t>
  </si>
  <si>
    <t>52.3</t>
  </si>
  <si>
    <t>52.4</t>
  </si>
  <si>
    <t>53.1</t>
  </si>
  <si>
    <t>53.2</t>
  </si>
  <si>
    <t>53.3</t>
  </si>
  <si>
    <t>53.4</t>
  </si>
  <si>
    <t>53.5</t>
  </si>
  <si>
    <t>53.6</t>
  </si>
  <si>
    <t>57.</t>
  </si>
  <si>
    <t>ABRAÇADEIRA METÁLICA TIPO D, 1.1/2", COM CUNHA METÁLICA</t>
  </si>
  <si>
    <t>ABRAÇADEIRA METÁLICA TIPO D, 1.1/4", COM CUNHA METÁLICA</t>
  </si>
  <si>
    <t>ABRAÇADEIRA METÁLICA TIPO D, 3/4", COM CUNHA METÁLICA</t>
  </si>
  <si>
    <t>ACOPLAMENTO EM PAINEL PARA ELETROCALHA 100X50MM, FLANGEADA</t>
  </si>
  <si>
    <t>BOX RETO, ALUMÍNIO, 3/4"</t>
  </si>
  <si>
    <t>BOX RETO, ALUMÍNIO, 1"</t>
  </si>
  <si>
    <t>BOX RETO, ALUMÍNIO, 1.1/2"</t>
  </si>
  <si>
    <t>BOX RETO, ALUMÍNIO, 2"</t>
  </si>
  <si>
    <t>CURVA 90 GRAUS, PARA ELETRODUTO, EM PVC, DIAMETRO DE 20 MM (3/4")</t>
  </si>
  <si>
    <t>CURVA HORIZONTAL 90º 100 X 50MM P/ ELETROCALHA</t>
  </si>
  <si>
    <t>ELETRODUTO DE AÇO GALVANIZADO, DIAM. 50 MM (1.1/2"), APARENTE, APLICAÇÃO EM TETO OU PAREDE</t>
  </si>
  <si>
    <t>ELETRODUTO DE AÇO GALVANIZADO, DIAM. 60 MM (2"), APARENTE, APLICAÇÃO EM TETO OU PAREDE</t>
  </si>
  <si>
    <t>ELETRODUTO FLEXÍVEL CORRUGADO, PVC, DN 25 MM (3/4"), PARA CIRCUITOS TERMINAIS, INSTALADO EM FORRO E ALVENARIA</t>
  </si>
  <si>
    <t>ELETRODUTO FLEXÍVEL CORRUGADO, PVC, DN 32 MM (1"), PARA CIRCUITOS TERMINAIS, INSTALADO EM FORRO E ALVENARIA</t>
  </si>
  <si>
    <t>ELETRODUTO FLEXIVEL, EM ACO, TIPO CONDUITE, DIAMETRO DE 1"</t>
  </si>
  <si>
    <t>LUVA DE EMENDA, ALUMÍNIO, 2"</t>
  </si>
  <si>
    <t>LUVA DE EMENDA, ALUMÍNIO, 2.1/2"</t>
  </si>
  <si>
    <t>LUMINÁRIA AUTONOMA DE EMERGENCIA, 64 LED, 6W, AUTONOMIA MÍNIMA 2H</t>
  </si>
  <si>
    <t>PARAFUSO ROSCA SOBERBA ZINCADO CABECA CHATA FENDA SIMPLES 4,8 X 40 MM (1.1/2 ")</t>
  </si>
  <si>
    <t>PARAFUSO TRAVAMENTO TIPO CABEÇA LENTILHA, ZINCADO, 1/4"x1/4"</t>
  </si>
  <si>
    <t>TAMPA P/ ELETROCALHA, PRESSÃO, 100MM</t>
  </si>
  <si>
    <t>ELETRODUTO DE AÇO GALVANIZADO, DIAM. 50 MM (2"), APARENTE, APLICAÇÃO EM TETO OU PAREDE</t>
  </si>
  <si>
    <t>DISPOSITIVO DR, 2 POLOS, SENSIBILIDADE DE 300 MA, CORRENTE DE 25 A, TIPO AC</t>
  </si>
  <si>
    <t>PLACA DE SINALIZACAO DE SEGURANCA CONTRA CHOQUE ELÉTRICO, FOTOLUMINESCENTE, RETANGULAR, *13 X 26* CM, EM PVC *2* MM ANTI-CHAMAS, AUTOCOLANTE (SIMBOLOS, CORES E PICTOGRAMAS CONFORME NBR)</t>
  </si>
  <si>
    <t>CCU-E-173</t>
  </si>
  <si>
    <t>MONTAGEM E INSTALAÇÃO DO NOBREAK - PAV ADMINISTRATIVO/PEDAGÓGICO (EXCETO ELETROCALHAS)</t>
  </si>
  <si>
    <t>PRESILHA DE LATÃO P/ CABO 50MM2</t>
  </si>
  <si>
    <t>CABO DE COBRE FLEXÍVEL ISOLADO, 16 MM², ANTI-CHAMA 0,6/1KV, PARA CIRCUITOS TERMINAIS - AZUL CLARO</t>
  </si>
  <si>
    <t>CABO DE COBRE FLEXÍVEL ISOLADO, 16 MM², ANTI-CHAMA 0,6/1KV, PARA CIRCUITOS TERMINAIS - PRETO</t>
  </si>
  <si>
    <t>CABO DE COBRE FLEXÍVEL ISOLADO, 16 MM², ANTI-CHAMA 0,6/1KV, PARA CIRCUITOS TERMINAIS - VERDE</t>
  </si>
  <si>
    <t>CABO DE COBRE PP 4X2,5, 450/750V</t>
  </si>
  <si>
    <t>CABO DE COBRE PP 4X4,0, 450/750V</t>
  </si>
  <si>
    <t>CABO DE COBRE PP 4X6,0, 450/750V</t>
  </si>
  <si>
    <t>CURVA PARA ELETRODUTO PVC 2", RAIO LONGO</t>
  </si>
  <si>
    <t>ELETRODUTO RÍGIDO ROSCÁVEL, PVC, DN 60 MM (2")</t>
  </si>
  <si>
    <t>LUVA PARA ELETRODUTO, PVC, ROSCÁVEL, DN 60 MM (2")</t>
  </si>
  <si>
    <t>TOMADA 3P+T 30A/440V SEM PLACA</t>
  </si>
  <si>
    <t>ABRACADEIRA EM ACO PARA AMARRACAO DE ELETRODUTOS, TIPO ECONOMICA (GOTA), COM 8"</t>
  </si>
  <si>
    <t>FITA METÁLICA PERFURADA 120 MM</t>
  </si>
  <si>
    <t>PORCA FLANGEADA (LATÃO) PARA TUBO COBRE 1/4"</t>
  </si>
  <si>
    <t>PORCA FLANGEADA (LATÃO) PARA TUBO COBRE 3/8"</t>
  </si>
  <si>
    <t>PORCA FLANGEADA (LATÃO) PARA TUBO COBRE 1/2"</t>
  </si>
  <si>
    <t>PORCA FLANGEADA (LATÃO) PARA TUBO COBRE 5/8"</t>
  </si>
  <si>
    <t>TUBO DE COBRE FLEXIVEL, D = 1/4 ", E = 0,79 MM, PARA AR-CONDICIONADO/ INSTALACOES GAS RESIDENCIAIS E COMERCIAIS</t>
  </si>
  <si>
    <t>TUBO DE COBRE FLEXIVEL, D = 3/8 ", E = 0,79 MM, PARA AR-CONDICIONADO/ INSTALACOES GAS RESIDENCIAIS E COMERCIAIS</t>
  </si>
  <si>
    <t>TUBO DE COBRE FLEXIVEL, D = 1/2 ", E = 0,79 MM, PARA AR-CONDICIONADO/ INSTALACOES GAS RESIDENCIAIS E COMERCIAIS</t>
  </si>
  <si>
    <t>ISOLAMENTO EM ESPONJA ELASTOMÉRICA, PARA TUBO DE COBRE 1/4" A 3/8</t>
  </si>
  <si>
    <t>ISOLAMENTO EM ESPONJA ELASTOMÉRICA, PARA TUBO DE COBRE 1/2" A 5/8"</t>
  </si>
  <si>
    <t>TUBO, PVC, SOLDÁVEL, DN 32MM, INSTALADO EM DRENO DE AR-CONDICIONADO</t>
  </si>
  <si>
    <t>DISJUNTOR TERMOMAGNETICO TRIPOLAR, EM CAIXA MOLDADA, 80 A 125 A 240V, 20 KA</t>
  </si>
  <si>
    <t>BOX RETO DE ALUMÍNIO 1", PARA ADAPTAR ENTRADA DE TUBULAÇÃO EM CP</t>
  </si>
  <si>
    <t>BOX RETO DE ALUMÍNIO 11/2", PARA ADAPTAR ENTRADA DE TUBULAÇÃO EM CP</t>
  </si>
  <si>
    <t>ETIQUETA ADESIVA PARA IMPRESSAO, COM MARCAÇÃO DE CIRCUITO DE REDE - FORNECIMENTO E APLICAÇÃO</t>
  </si>
  <si>
    <t>JOELHO 90 GRAUS COM BUCHA DE LATÃO, PVC, SOLDÁVEL, DN 25MM, X 3/4 INSTALADO EM RAMAL OU SUB-RAMAL DE ÁGUA - FORNECIMENTO E INSTALAÇÃO. AF_12/2014</t>
  </si>
  <si>
    <t>JOELHO 90 GRAUS COM BUCHA DE LATÃO, PVC, SOLDÁVEL, DN 25MM, X 1/2 INSTALADO EM RAMAL OU SUB-RAMAL DE ÁGUA - FORNECIMENTO E INSTALAÇÃO. AF_12/2014</t>
  </si>
  <si>
    <t>TUBO, PVC, SOLDÁVEL, DN 25MM, INSTALADO EM RAMAL DE DISTRIBUIÇÃO DE ÁGUA - FORNECIMENTO E INSTALAÇÃO. AF_12/2014</t>
  </si>
  <si>
    <t>LUVA, PVC, SOLDÁVEL, DN 25MM, INSTALADO EM RAMAL DE DISTRIBUIÇÃO DE ÁGUA - FORNECIMENTO E INSTALAÇÃO. AF_12/2014</t>
  </si>
  <si>
    <t>TE, PVC, SOLDÁVEL, DN 25MM, INSTALADO EM RAMAL DE DISTRIBUIÇÃO DE ÁGUA - FORNECIMENTO E INSTALAÇÃO. AF_12/2014</t>
  </si>
  <si>
    <t>TUBO, PVC, SOLDÁVEL, DN 50MM, INSTALADO EM PRUMADA DE ÁGUA - FORNECIMENTO E INSTALAÇÃO. AF_12/2014</t>
  </si>
  <si>
    <t>JOELHO 90 GRAUS, PVC, SOLDÁVEL, DN 50MM, INSTALADO EM PRUMADA DE ÁGUA - FORNECIMENTO E INSTALAÇÃO. AF_12/2014</t>
  </si>
  <si>
    <t>LUVA DE REDUÇÃO, PVC, SOLDÁVEL, DN 50MM X 25MM, INSTALADO EM PRUMADA DE ÁGUA FORNECIMENTO E INSTALAÇÃO. AF_12/2014</t>
  </si>
  <si>
    <t>REGISTRO DE PRESSÃO BRUTO, LATÃO, ROSCÁVEL, 1/2", COM ACABAMENTO E CANOPLA CROMADOS. FORNECIDO E INSTALADO EM RAMAL DE ÁGUA. AF_12/2014</t>
  </si>
  <si>
    <t>REGISTRO DE GAVETA BRUTO, LATÃO, ROSCÁVEL, 3/4", COM ACABAMENTO E CANOPLA CROMADOS. FORNECIDO E INSTALADO EM RAMAL DE ÁGUA. AF_12/2014</t>
  </si>
  <si>
    <t>RALO SIFONADO, PVC, DN 100 X 40 MM, JUNTA SOLDÁVEL, FORNECIDO E INSTALADO EM RAMAIS DE ENCAMINHAMENTO DE ÁGUA PLUVIAL. AF_12/2014</t>
  </si>
  <si>
    <t>JOELHO 90 GRAUS, PVC, SERIE NORMAL, ESGOTO PREDIAL, DN 50 MM, JUNTA ELÁSTICA, FORNECIDO E INSTALADO EM RAMAL DE DESCARGA OU RAMAL DE ESGOTO SANITÁRIO. AF_12/2014</t>
  </si>
  <si>
    <t>TUBO PVC, SERIE NORMAL, ESGOTO PREDIAL, DN 50 MM, FORNECIDO E INSTALADO EM RAMAL DE DESCARGA OU RAMAL DE ESGOTO SANITÁRIO. AF_12/2014</t>
  </si>
  <si>
    <t>TUBO PVC, SERIE NORMAL, ESGOTO PREDIAL, DN 100 MM, FORNECIDO E INSTALADO EM RAMAL DE DESCARGA OU RAMAL DE ESGOTO SANITÁRIO. AF_12/2014</t>
  </si>
  <si>
    <t>JOELHO 90 GRAUS, PVC, SERIE NORMAL, ESGOTO PREDIAL, DN 75 MM, JUNTA ELÁSTICA, FORNECIDO E INSTALADO EM RAMAL DE DESCARGA OU RAMAL DE ESGOTO SANITÁRIO. AF_12/2014</t>
  </si>
  <si>
    <t>LUVA SIMPLES, PVC, SERIE NORMAL, ESGOTO PREDIAL, DN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</si>
  <si>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</si>
  <si>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64.1</t>
  </si>
  <si>
    <t>64.2</t>
  </si>
  <si>
    <t>64.3</t>
  </si>
  <si>
    <t>64.4</t>
  </si>
  <si>
    <t>64.5</t>
  </si>
  <si>
    <t>64.6</t>
  </si>
  <si>
    <t>64.7</t>
  </si>
  <si>
    <t>TOTAL ACESSÓRIOS, BANCADAS, LOUÇAS E METAIS</t>
  </si>
  <si>
    <t>ILUMINAÇÃO DE EMERGENCIA E DETECÇÃO E ALARME</t>
  </si>
  <si>
    <t>LUMINÁRIA DE EMERGÊNCIA - FORNECIMENTO E INSTALAÇÃO. AF_11/2017</t>
  </si>
  <si>
    <t>ELETRODUTO RÍGIDO ROSCÁVEL, PVC, DN 25 MM (3/4"), PARA CIRCUITOS TERMINAIS, INSTALADO EM FORRO - FORNECIMENTO E INSTALAÇÃO. AF_12/2015</t>
  </si>
  <si>
    <t>CABO DE COBRE FLEXÍVEL ISOLADO, 2,5 MM², ANTI-CHAMA 450/750 V, PARA CIRCUITOS TERMINAIS - FORNECIMENTO E INSTALAÇÃO. AF_12/2015</t>
  </si>
  <si>
    <t>ELETRODUTO RÍGIDO ROSCÁVEL, PVC, DN 40 MM (1 1/4"), PARA CIRCUITOS TERMINAIS, INSTALADO EM FORRO - FORNECIMENTO E INSTALAÇÃO. AF_12/2015</t>
  </si>
  <si>
    <t>DETECTOR DE FUMAÇA OPTICO ENDEREÇAVEL VERIN OU SIMILAR</t>
  </si>
  <si>
    <t>DETECTOR DE TEMPERATURA OPTICO ENDEREÇAVEL VERIN OU SIMILAR</t>
  </si>
  <si>
    <t>SIRENE PARA INCENDIO ENDEREÇAVEL VERIN OU SIMILAR</t>
  </si>
  <si>
    <t>ACIONADOR MANUAL ENDEREÇAVEL  TIPO "APERTE AQUI" VERIN OU SIMILAR</t>
  </si>
  <si>
    <t>CONDULETE DE PVC, TIPO B, PARA ELETRODUTO DE PVC SOLDÁVEL DN 25 MM (3/4''), APARENTE - FORNECIMENTO E INSTALAÇÃO. AF_11/2016</t>
  </si>
  <si>
    <t>CONDULETE DE PVC, TIPO TB, PARA ELETRODUTO DE PVC SOLDÁVEL DN 25 MM (3/4''), APARENTE - FORNECIMENTO E INSTALAÇÃO. AF_11/2016</t>
  </si>
  <si>
    <t>CONDULETE DE PVC, TIPO LL, PARA ELETRODUTO DE PVC SOLDÁVEL DN 25 MM (3/4''), APARENTE - FORNECIMENTO E INSTALAÇÃO. AF_11/2016</t>
  </si>
  <si>
    <t>TAMPA PARA CONDULETE, EM PVC, PARA TOMADA HEXAGONAL - FORNECIMENTO E INSTALAÇÃO</t>
  </si>
  <si>
    <t>CURVA 90 GRAUS PARA ELETRODUTO, PVC, ROSCÁVEL, DN 25 MM (3/4"), PARA CIRCUITOS TERMINAIS, INSTALADA EM FORRO - FORNECIMENTO E INSTALAÇÃO. AF_12/2015</t>
  </si>
  <si>
    <t>LUVA PARA ELETRODUTO, PVC, ROSCÁVEL, DN 25 MM (3/4"), PARA CIRCUITOS TERMINAIS, INSTALADA EM FORRO - FORNECIMENTO E INSTALAÇÃO. AF_12/2015</t>
  </si>
  <si>
    <t>CABO DE COBRE FLEXIVEL BLINDADO 2X1,5MM²</t>
  </si>
  <si>
    <t>LETRA EM ALUMINIO 25X25 CM - INSTALADO</t>
  </si>
  <si>
    <t>69.1</t>
  </si>
  <si>
    <t>ARMAÇÃO DE BLOCO UTILIZANDO AÇO CA-60 DE 5 MM - MONTAGEM. AF_01/2024</t>
  </si>
  <si>
    <t>FIXAÇÃO (ENCUNHAMENTO) DE ALVENARIA DE VEDAÇÃO COM ARGAMASSA APLICADA COM BISNAGA. AF_03/2024</t>
  </si>
  <si>
    <t>73.1</t>
  </si>
  <si>
    <t>73.2</t>
  </si>
  <si>
    <t>73.3</t>
  </si>
  <si>
    <t>73.4</t>
  </si>
  <si>
    <t>73.5</t>
  </si>
  <si>
    <t>PAREDES INTERNAS</t>
  </si>
  <si>
    <t>APLICAÇÃO DE FUNDO SELADOR ACRÍLICO EM PAREDES, UMA DEMÃO. AF_06/2014</t>
  </si>
  <si>
    <t>PAREDES EXTERNAS</t>
  </si>
  <si>
    <t>APLICAÇÃO MANUAL DE FUNDO SELADOR ACRÍLICO EM PAREDES EXTERNAS DE CASAS. AF_06/2014</t>
  </si>
  <si>
    <t>ABRACADEIRA DE NYLON PARA AMARRACAO DE CABOS, COMPRIMENTO DE 250 X *4,5* MM</t>
  </si>
  <si>
    <t>CAIXA METÁLICA PARA INSTALAÇÃO DE TOMADA MONOFÁSICA, FIXAÇÃO EM PERFILADO</t>
  </si>
  <si>
    <t>CANTONEIRA ZZ PARA FIXAÇÃO DE PERFILADO</t>
  </si>
  <si>
    <t>CRUZETA HORIZONTAL PARA PERFILADO 35 X 35MM, 90º</t>
  </si>
  <si>
    <t>ELETRODUTO RÍGIDO ROSCÁVEL, PVC, DN 50 MM (2")</t>
  </si>
  <si>
    <t>GANCHO CURTO PARA PERFILADO 35x35MM, DIM 36 X 70MM</t>
  </si>
  <si>
    <t>GANCHO LONGO PARA PERFILADO 35x35MM, DIM 36 X 120MM</t>
  </si>
  <si>
    <t>LUVA PARA ELETRODUTO RÍGIDO ROSCÁVEL, PVC, DN 50 MM (2")</t>
  </si>
  <si>
    <t>LUMINARIA PLAFON REDONDO VIDRO FOSCO , TIPO PAINEL LED, POTENCIA 40 W</t>
  </si>
  <si>
    <t>SAÍDA LATERAL HORIZONTAL ELETROCALHA 100X50 PARA PERFILADO 38X38</t>
  </si>
  <si>
    <t>SUPORTE HORIZONTAL FECHADO, P/ PERFILADO 38X38 MM</t>
  </si>
  <si>
    <t>CURVA 90 GRAUS PARA ELETRODUTO, PVC, ROSCÁVEL, DN 60 MM (2.1/2")</t>
  </si>
  <si>
    <t>SAÍDA LATERAL DE ELETROCALHA, VERTICAL, PARA ELETRODUTO DE 1"</t>
  </si>
  <si>
    <t>DISJUNTOR TERMOMAGNETICO TRIPOLAR PADRAO NEMA (AMERICANO) 125 A 150A 240V</t>
  </si>
  <si>
    <t>100,00</t>
  </si>
  <si>
    <t>SUPORTE PARA FIXAÇÃO E INSTALAÇÃO DE UNIDADES EVAPORADORAS TIPO CASSETE, FIXAÇÃO EM LAJE</t>
  </si>
  <si>
    <t>30,00</t>
  </si>
  <si>
    <t>QUADRO DE DISTRIBUIÇÃO DE AR CONDICIONADO (QDAC-AUDITÓRIO)</t>
  </si>
  <si>
    <t>Porta documentos, dim A-4, termoplástico, fixação em porta de painel</t>
  </si>
  <si>
    <t>PLACA DE SINALIZACAO DE SEGURANCA CONTRA INCENDIO, FOTOLUMINESCENTE, RETANGULAR, *13 X 26* CM, EM PVC *2* MM ANTI-CHAMAS (SIMBOLOS, CORES E PICTOGRAMAS CONFORME NBR 13434)</t>
  </si>
  <si>
    <t>ELETRODUTO FLEXÍVEL CORRUGADO, PEAD, DN 20 (3/4"), PARA REDE ENTERRADA DE DISTRIBUIÇÃO DE ENERGIA ELÉTRICA</t>
  </si>
  <si>
    <t>ELETRODUTO FLEXÍVEL CORRUGADO, PEAD, DN 25 (1"), PARA REDE ENTERRADA DE DISTRIBUIÇÃO DE ENERGIA ELÉTRICA</t>
  </si>
  <si>
    <t>RACK FECHADO, PISO, 20U, PADRÃO 19", APARAFUSO NO PISO, COM GUIA VERTICAL DE CABOS FECHADO MONTADO NAS LATERAIS, ESTRUTURA EM AÇO</t>
  </si>
  <si>
    <t>JOELHO 90 GRAUS, PVC, SOLDÁVEL, DN 25MM, INSTALADO EM RAMAL DE DISTRIBUIÇÃO DE ÁGUA - FORNECIMENTO E INSTALAÇÃO. AF_12/2014</t>
  </si>
  <si>
    <t>JUNÇÃO SIMPLES, PVC, SERIE R, ÁGUA PLUVIAL, DN 100 X 75 MM, JUNTA ELÁSTICA, FORNECIDO E INSTALADO EM RAMAL DE ENCAMINHAMENTO. AF_12/2014</t>
  </si>
  <si>
    <t>TUBO PVC, SERIE NORMAL, ESGOTO PREDIAL, DN 40 MM, FORNECIDO E INSTALADO EM RAMAL DE DESCARGA OU RAMAL DE ESGOTO SANITÁRIO. AF_12/2014</t>
  </si>
  <si>
    <t>COLETOR DE ÁGUAS PLUVIAIS, DA CAIXA ATÉ A REDE (DISTÂNCIA = 10 M, LARGURA DA VALA = 0,65 M), INCLUINDO ESCAVAÇÃO MANUAL, PREPARO DE FUNDO DE VALA E REATERRO MANUAL COM COMPACTAÇÃO MECANIZADA, TUBO PVC P/ REDE COLETORA ÁGUAS PLUVIAIS SR DN 100 MM E CONEXÕES - FORNECIMENTO E INSTALAÇÃO.</t>
  </si>
  <si>
    <t>LADRILHO HIDRÁULICO TÁTIL 25 X 25 ALERTA E DIRECIONAL - FORNECIMENTO E INSTALAÇÃO</t>
  </si>
  <si>
    <t>GUIA DE BALIZAMENTO, EM CONCRETO ARMADO, ALTURA 20CM</t>
  </si>
  <si>
    <t>EQUIPAMENTOS</t>
  </si>
  <si>
    <t>BIBLIOTECA</t>
  </si>
  <si>
    <t>90.1</t>
  </si>
  <si>
    <t>90.2</t>
  </si>
  <si>
    <t>LOCACAO DE ANDAIME METALICO TIPO FACHADEIRO, PECAS COM APROXIMADAMENTE 1,20M DE LARGURA E 2,0 M DE ALTURA, INCLUINDO DIAGONAIS EM X, BARRAS DE LIGACAO, SAPATAS E DEMAIS ITENS NECESSARIOS A MONTAGEM (NAO INCLUI INSTALACAO)</t>
  </si>
  <si>
    <t>90.3</t>
  </si>
  <si>
    <t>91.2</t>
  </si>
  <si>
    <t>ATERRO MECANIZADO DE VALA COM ESCAVADEIRA HIDRÁULICA (CAPACIDADE DA CAÇAMBA: 0,8 M³ / POTÊNCIA: 111 HP), LARGURA DE 1,5 A 2,5 M, PROFUNDIDADATÉ 1,5 M, COM SOLO ARGILO-ARENOSO. AF_05/2016</t>
  </si>
  <si>
    <t>91.3</t>
  </si>
  <si>
    <t>91.4</t>
  </si>
  <si>
    <t xml:space="preserve">INFRAESTRUTURA/FUNDAÇÕES </t>
  </si>
  <si>
    <t>LASTRO COM MATERIAL GRANULAR (PEDRA BRITADA N.1 E PEDRA BRITADA N.2), APLICADO EM PISOS OU LAJES SOBRE SOLO, ESPESSURA DE *10 CM*. AF_07/2019 (FUNDO BALDRAME E PISO, CONSIDERADO 5CM DE ESPESSURA)</t>
  </si>
  <si>
    <t>FABRICAÇÃO, MONTAGEM E DESMONTAGEM DE FÔRMA PARA VIGA BALDRAME, EM MADEIRA SERRADA, E=25 MM, 4 UTILIZAÇÕES. AF_06/2017 (DUAS FACES LATERAIS)</t>
  </si>
  <si>
    <t>CONCRETAGEM DE BLOCOS DE COROAMENTO E VIGAS BALDRAMES, FCK 30 MPA, COM USO DE BOMBA LANÇAMENTO, ADENSAMENTO E ACABAMENTO. AF_01/2024 (BALDRAME E BLOCOS)</t>
  </si>
  <si>
    <t>TOTAL INFRAESTRUTURA /FUNDAÇÕES</t>
  </si>
  <si>
    <t xml:space="preserve"> ARMAÇÃO DE PILAR OU VIGA DE ESTRUTURA CONVENCIONAL DE CONCRETO ARMADO 
UTILIZANDO AÇO CA-50 DE 20,0 MM - MONTAGEM. AF_06/2022</t>
  </si>
  <si>
    <t>VIGAS INTERMÉDIARIA (FUNÇÃO DE VERGA E CONTRA-VERGA)</t>
  </si>
  <si>
    <t>CINTA DE AMARRAÇÃO DE ALVENARIA MOLDADA IN LOCO EM CONCRETO. AF_03/201 6 ( JÁ INCLUI AÇO CA-50 8MM, FÔRMA E CONCRETO FCK 20 MPA)</t>
  </si>
  <si>
    <t>CONCRETAGEM DE VIGAS E LAJES, FCK=25 MPA, PARA LAJES PREMOLDADAS COM USO DE BOMBA - LANÇAMENTO, ADENSAMENTO E ACABAMENTO. AF_02/2022_PS</t>
  </si>
  <si>
    <t>LAJE PRÉ-MOLDADA UNIDIRECIONAL, BIAPOIADA, PARA FORRO, ENCHIMENTO EM CERÂMICA, VIGOTA CONVENCIONAL, ALTURA TOTAL DA LAJE (ENCHIMENTO+CAPA) = (8+3). AF_11/2020  ( JÁ INCLUI CONCRETO 25MPA  E ESCORAMENTO E BOMBEAMENTO)</t>
  </si>
  <si>
    <t>LAJE EXTERNA (BEIRAL)</t>
  </si>
  <si>
    <t>TOTAL SUPERESTRUTURA</t>
  </si>
  <si>
    <t>IMPERMEABILIZAÇÃO DE SUPERFÍCIE COM EMULSÃO ASFÁLTICA, 2 DEMÃOS AF_06/ 2018</t>
  </si>
  <si>
    <t>IMPERMEABILIZAÇÃO DE SUPERFÍCIE COM ARGAMASSA POLIMÉRICA / MEMBRANA ACRÍLICA, 3 DEMÃOS. AF_06/2018 (PAREDES EXTERNAS COM 1 METRO DE ALTURA)</t>
  </si>
  <si>
    <t>BANHEIROS E DML</t>
  </si>
  <si>
    <t>IMPERMEABILIZAÇÃO DE SUPERFÍCIE COM ARGAMASSA POLIMÉRICA / MEMBRANA ACRÍLICA, 3 DEMÃOS. AF_06/2018 (PISO DOS BANHEIROS E COPAS E PAREDES COM 60CM DE ALTURA)</t>
  </si>
  <si>
    <t>LAJE DE COBERTURA E CALHA</t>
  </si>
  <si>
    <t>ALVENARIA DE VEDAÇÃO DE BLOCOS VAZADOS DE CONCRETO DE 14X19X39 CM (ESPESSURA 14 CM) E ARGAMASSA DE ASSENTAMENTO COM PREPARO EM BETONEIRA. AF_12/2021</t>
  </si>
  <si>
    <t>PAREDE COM PLACAS DE GESSO ACARTONADO (DRYWALL), PARA USO INTERNO, COM DUAS FACES SIMPLES E ESTRUTURA METÁLICA COM GUIAS DUPLAS, COM VÃOS. AF_06/2017_P</t>
  </si>
  <si>
    <t>FECHAMENTO COM PLACA CIMENTICIA - PORTA ENTRADA</t>
  </si>
  <si>
    <t>VERGA MOLDADA IN LOCO EM CONCRETO PARA PORTAS COM ATÉ 1,5 M DE VÃO. AF_03/2016</t>
  </si>
  <si>
    <t>VERGA MOLDADA IN LOCO EM CONCRETO PARA PORTAS COM MAIS DE 1,5 M DE VÃO . AF_03/2016 (PORTA PRINCIPAL)</t>
  </si>
  <si>
    <t>MANTA EM LÃ DE ROCHA DE 25MM - FORNECIMENTO E APLICAÇÃO ( isolamento das paredes de gesso)</t>
  </si>
  <si>
    <t>JANELAS</t>
  </si>
  <si>
    <t>JANELA DE ALUMÍNIO TIPO MAXIM-AR, COM VIDROS, BATENTE E FERRAGENS. EXCLUSIVE ALIZAR, ACABAMENTO E CONTRAMARCO. FORNECIMENTO E INSTALAÇÃO. AF_12/2019  ( J1)</t>
  </si>
  <si>
    <t>JANELA DE ALUMÍNIO DE CORRER COM 4 FOLHAS PARA VIDROS, COM VIDROS, BATENTE, ACABAMENTO COM ACETATO OU BRILHANTE E FERRAGENS. EXCLUSIVE ALIZAR E CONTRAMARCO. FORNECIMENTO E INSTALAÇÃO. AF_12/2019 ( J2)</t>
  </si>
  <si>
    <t>JANELA DE ALUMÍNIO DE CORRER COM 4 FOLHAS PARA VIDROS, COM VIDROS, BATENTE, ACABAMENTO COM ACETATO OU BRILHANTE E FERRAGENS. EXCLUSIVE ALIZAR E CONTRAMARCO. FORNECIMENTO E INSTALAÇÃO. AF_12/2019 ( J4 E J5 )</t>
  </si>
  <si>
    <t>JANELA DE ALUMÍNIO TIPO MAXIM-AR, COM VIDROS, BATENTE E FERRAGENS. EXCLUSIVE ALIZAR, ACABAMENTO E CONTRAMARCO. FORNECIMENTO E INSTALAÇÃO. AF_12/2019  ( J7, J8, J10A, J10B E J11)</t>
  </si>
  <si>
    <t>PORTAS</t>
  </si>
  <si>
    <t>PORTA DE VIDRO TEMPERADO, INCOLOR, ESPESSURA 10MM, DE ABRIR 1 FOLHA  (PORTINHOLA DA CATRACA) - P4</t>
  </si>
  <si>
    <t>FABRICAÇÃO E INSTALAÇÃO DE TESOURA INTEIRA EM AÇO, VÃO DE 8 M, PARA TELHA CERÂMICA OU DE CONCRETO, INCLUSO IÇAMENTO. AF_12/2015</t>
  </si>
  <si>
    <t>CONTRAVENTAMENTO COM CANTONEIRAS DE AÇO, ABAS IGUAIS, COM CONEXÕES PARAFUSADAS, INCLUSOS MÃO DE OBRA, TRANSPORTE E IÇAMENTO UTILIZANDO TALHA AFUSADAS, INCLUSOS MÃO DE OBRA, TRANSPORTE E IÇAMENTO UTILIZANDO TALHA MANUAL, PARA EDIFÍCIOS DE ATÉ 2 PAVIMENTOS - FORNECIMENTO E INSTALAÇÃO. AF_01/2020_PSA</t>
  </si>
  <si>
    <t>TELHAMENTO COM TELHA ESTRUTURAL DE FIBROCIMENTO E= 8 MM, COM ATÉ 2 ÁGUAS, INCLUSO IÇAMENTO. AF_07/2019</t>
  </si>
  <si>
    <t>SOLEIRA EM GRANITO, LARGURA 15 CM, ESPESSURA 2,0 CM. AF_06/2018 - GRANITO CINZA ANDORINHA CONFORME PADRÃO</t>
  </si>
  <si>
    <t>EXECUÇÃO DE JUNTAS DE CONTRAÇÃO PARA PAVIMENTOS DE CONCRETO. AF_11/2017</t>
  </si>
  <si>
    <t>PAREDE INTERNAS</t>
  </si>
  <si>
    <t>EMBOÇO, EM ARGAMASSA TRAÇO 1:2:8, PREPARO MECÂNICO, APLICADO MANUALMENTE EM PAREDES INTERNAS DE AMBIENTES COM ÁREA ENTRE 5M² E 10M², E = 17,5MM, COM TALISCAS. AF_03/2024</t>
  </si>
  <si>
    <t>PEITORIL E SOLEIRAS</t>
  </si>
  <si>
    <t>APLICAÇÃO DE LONA PLÁSTICA PARA EXECUÇÃO DE PAVIMENTOS DE CONCRETO. AF_11/2017</t>
  </si>
  <si>
    <t>CONTRAPISO EM ARGAMASSA TRAÇO 1:4 (CIMENTO E AREIA), PREPARO MECÂNICO COM BETONEIRA 400 L, APLICADO EM ÁREAS MOLHADAS SOBRE IMPERMEABILIZAÇÃO, ESPESSURA 4CM. AF_06/2014 (ÁREAS MOLHADAS )</t>
  </si>
  <si>
    <t>EXTERNO</t>
  </si>
  <si>
    <t>PISO EM CONCRETO 20 MPA PREPARO MECÂNICO, ESPESSURA 7CM. AF_09/2020</t>
  </si>
  <si>
    <t>PISO TÁTIL DIRECIONAL E/OU ALERTA, DE CONCRETO, COLORIDO, P/DEFICIENTES VISUAIS, DIMENSÕES 25X25CM, APLICADO COM ARGAMASSA INDUSTRIALIZADA AC-II, REJUNTADO, EXCLUSIVE REGULARIZAÇÃO DE BASE</t>
  </si>
  <si>
    <t>GUIA DE BALIZAMENTO EM CONCRETO MOLDADO IN LOCO, 15 CM BASE X 5 CM ALTURA, ARMADURA AÇO 6,3MM</t>
  </si>
  <si>
    <t>FORRO EM DRYWALL, PARA AMBIENTES COMERCIAIS, INCLUSIVE ESTRUTURA DE FIXAÇÃO. AF_05/2017_P</t>
  </si>
  <si>
    <t>APLICAÇÃO E LIXAMENTO DE MASSA LÁTEX EM PAREDES, UMA DEMÃO. AF_06/2014</t>
  </si>
  <si>
    <t>APLICAÇÃO MANUAL DE PINTURA COM TINTA LÁTEX ACRÍLICA EM TETO, DUAS DEMÃOS. AF_06/2014</t>
  </si>
  <si>
    <t xml:space="preserve">APLICAÇÃO MANUAL DE PINTURA COM TINTA LÁTEX ACRÍLICA EM PAREDES, DUAS DEMÃOS. AF_06/2014 </t>
  </si>
  <si>
    <t>PORTAS,  BATENTES E ALIZAR</t>
  </si>
  <si>
    <t>PINTURA COM TINTA ALQUÍDICA DE FUNDO E ACABAMENTO (ESMALTE SINTÉTICO GRAFITE) PULVERIZADA SOBRE SUPERFÍCIES METÁLICAS (EXCETO PERFIL) EXECUTADO EM OBRA (POR DEMÃO). AF_01/2020</t>
  </si>
  <si>
    <t>INCENDIO E ELETRICA</t>
  </si>
  <si>
    <t>PISO DE GRANITINA E BANCO DE CONCRETO</t>
  </si>
  <si>
    <t>SELANTE ACRILICO PARA TRATAMENTO / ACABAMENTO SUPERFICIAL DE CONCRETO ESTAMPADO, APARENTE, PEDRAS E OUTROS</t>
  </si>
  <si>
    <t xml:space="preserve"> INSTALAÇÃO DE VIDRO TEMPERADO, E = 6 MM, ENCAIXADO EM PERFIL U. AF_01/
2021_PS</t>
  </si>
  <si>
    <t>TÊ COM BUCHA DE LATÃO NA BOLSA CENTRAL, PVC, SOLDÁVEL, DN 25MM X 1/2, INSTALADO EM RAMAL DE DISTRIBUIÇÃO DE ÁGUA - FORNECIMENTO E INSTALAÇÃO. AF_12/2014</t>
  </si>
  <si>
    <t>ADAPTADOR CURTO COM BOLSA E ROSCA PARA REGISTRO, PVC, SOLDÁVEL, DN 25MM X 3/4, INSTALADO EM RAMAL DE DISTRIBUIÇÃO DE ÁGUA - FORNECIMENTO E INSTALAÇÃO. AF_12/2014</t>
  </si>
  <si>
    <t xml:space="preserve"> ADAPTADOR CURTO COM BOLSA E ROSCA PARA REGISTRO, PVC, SOLDÁVEL, DN 20MM X 1/2, INSTALADO EM RAMAL DE DISTRIBUIÇÃO DE ÁGUA - FORNECIMENTO E INSTALAÇÃO. AF_12/2014</t>
  </si>
  <si>
    <t>LUVA, PVC, SOLDÁVEL, DN 50MM, INSTALADO EM PRUMADA DE ÁGUA - FORNECIMENTO E INSTALAÇÃO. AF_12/201</t>
  </si>
  <si>
    <t>LUVA COM ROSCA, PVC, SOLDÁVEL, DN 50MM X 1.1/2, INSTALADO EM PRUMADA DE ÁGUA - FORNECIMENTO E INSTALAÇÃO. AF_12/2014</t>
  </si>
  <si>
    <t>ADAPTADOR CURTO COM BOLSA E ROSCA PARA REGISTRO, PVC, SOLDÁVEL, DN 50MM X 1.1/2, INSTALADO EM PRUMADA DE ÁGUA - FORNECIMENTO E INSTALAÇÃO.AF_12/2014</t>
  </si>
  <si>
    <t>TÊ COM BUCHA DE LATÃO NA BOLSA CENTRAL, PVC, SOLDÁVEL, DN 25MM X 3/4, INSTALADO EM RAMAL OU SUB-RAMAL DE ÁGUA - FORNECIMENTO E INSTALAÇÃO. AF_03/2015</t>
  </si>
  <si>
    <t>TUBO PVC, SERIE NORMAL, ESGOTO PREDIAL, DN 75 MM, FORNECIDO E INSTALADO EM PRUMADA DE ESGOTO SANITÁRIO OU VENTILAÇÃO. AF_12/2014</t>
  </si>
  <si>
    <t>JOELHO 90 GRAUS, PVC, SERIE NORMAL, ESGOTO PREDIAL, DN 40 MM, JUNTA SOLDÁVEL, FORNECIDO E INSTALADO EM RAMAL DE DESCARGA OU RAMAL DE ESGOTO SANITÁRIO. AF_12/2014</t>
  </si>
  <si>
    <t>JOELHO 45 GRAUS, PVC, SERIE NORMAL, ESGOTO PREDIAL, DN 40 MM, JUNTA SOLDÁVEL, FORNECIDO E INSTALADO EM RAMAL DE DESCARGA OU RAMAL DE ESGOTO SANITÁRIO. AF_12/2014</t>
  </si>
  <si>
    <t>JOELHO 45 GRAUS, PVC, SERIE NORMAL, ESGOTO PREDIAL, DN 50 MM, JUNTA ELÁSTICA, FORNECIDO E INSTALADO EM RAMAL DE DESCARGA OU RAMAL DE ESGOTO SANITÁRIO. AF_12/2014</t>
  </si>
  <si>
    <t>JOELHO 90 GRAUS, PVC, SERIE NORMAL, ESGOTO PREDIAL, DN 100 MM, JUNTA E LÁSTICA, FORNECIDO E INSTALADO EM RAMAL DE DESCARGA OU RAMAL DE ESGOTO SANITÁRIO. AF_12/2014</t>
  </si>
  <si>
    <t>JOELHO 45 GRAUS, PVC, SERIE NORMAL, ESGOTO PREDIAL, DN 100 MM, JUNTA E LÁSTICA, FORNECIDO E INSTALADO EM RAMAL DE DESCARGA OU RAMAL DE ESGOTO SANITÁRIO.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</si>
  <si>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</si>
  <si>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</si>
  <si>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</si>
  <si>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</si>
  <si>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</si>
  <si>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100 X 100 MM, JUNTA ELÁSTICA, FORNECIDO E INSTALADO EM RAMAL DE DESCARGA OU RAMAL DE ESGOTO SANITÁRIO. AF_12/2014</t>
  </si>
  <si>
    <t>CAIXA SIFONADA, PVC, DN 150 X 185 X 75 MM, JUNTA ELÁSTICA, FORNECIDA E INSTALADA EM RAMAL DE DESCARGA OU EM RAMAL DE ESGOTO SANITÁRIO. AF_12/2014</t>
  </si>
  <si>
    <t>CAIXA SIFONADA, PVC, DN 100 X 100 X 50 MM, JUNTA ELÁSTICA, FORNECIDA E INSTALADA EM RAMAL DE DESCARGA OU EM RAMAL DE ESGOTO SANITÁRIO.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</si>
  <si>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</si>
  <si>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</si>
  <si>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JUNÇÃO SIMPLES, PVC, SERIE R, ÁGUA PLUVIAL, DN 40 MM, JUNTA SOLDÁVEL, FORNECIDO E INSTALADO EM RAMAL DE ENCAMINHAMENTO. AF_12/2014</t>
  </si>
  <si>
    <t>JUNÇÃO SIMPLES EM PVC RÍGIDO C/ ANEIS, PARA ESGOTO PRIMÁRIO, DIÂM = 100 X 50MM</t>
  </si>
  <si>
    <t>BUCHA DE REDUÇÃO LONGA, PVC, SERIE R, ÁGUA PLUVIAL, DN 50 X 40 MM, JUNTA ELÁSTICA, FORNECIDO E INSTALADO EM RAMAL DE ENCAMINHAMENTO. AF_12/2014</t>
  </si>
  <si>
    <t>JUNÇÃO SIMPLES EM PVC RÍGIDO C/ ANÉIS, PARA ESGOTO PRIMÁRIO, DIÂM = 75 X 50MM</t>
  </si>
  <si>
    <t>CAIXA DE GORDURA SIMPLES, CIRCULAR, EM CONCRETO PRÉ-MOLDADO, DIÂMETRO INTERNO = 0,4 M, ALTURA INTERNA = 0,4 M. AF_05/2018</t>
  </si>
  <si>
    <t>IMPLANTAÇÃO ÁGUA</t>
  </si>
  <si>
    <t>TORNEIRA CROMADA 1/2 OU 3/4 PARA TANQUE, PADRÃO POPULAR - FORNECIMENTO E INSTALAÇÃO. AF_01/2020</t>
  </si>
  <si>
    <t xml:space="preserve"> TUBO, PVC, SOLDÁVEL, DN 50MM, INSTALADO EM PRUMADA DE ÁGUA - FORNECIMENTO E INSTALAÇÃO. AF_12/2014</t>
  </si>
  <si>
    <t>REGISTRO DE ESFERA, PVC, SOLDÁVEL, DN 50 MM, INSTALADO EM RESERVAÇÃO DE ÁGUA DE EDIFICAÇÃO QUE POSSUA RESERVATÓRIO DE FIBRA/FIBROCIMENTO  FORNECIMENTO E INSTALAÇÃO. AF_06/2016</t>
  </si>
  <si>
    <t>IMPLANTAÇÃO ESGOTO</t>
  </si>
  <si>
    <t>CAIXA ENTERRADA HIDRÁULICA RETANGULAR, EM ALVENARIA COM BLOCOS DE CONCRETO, DIMENSÕES INTERNAS: 0,4X0,4X0,4 M PARA REDE DE ESGOTO. AF_05/2018</t>
  </si>
  <si>
    <t>CAIXA ENTERRADA HIDRÁULICA RETANGULAR, EM ALVENARIA COM BLOCOS DE CONCRETO, DIMENSÕES INTERNAS: 0,8X0,8X0,6 M PARA REDE DE ESGOTO. AF_05/2018</t>
  </si>
  <si>
    <t>JOELHO 45 GRAUS, PVC, SERIE NORMAL, ESGOTO PREDIAL, DN 150 MM, JUNTA E LÁSTICA, FORNECIDO E INSTALADO EM SUBCOLETOR AÉREO DE ESGOTO SANITÁRIO. AF_12/2014</t>
  </si>
  <si>
    <t>JOELHO 90 GRAUS, PVC, SERIE NORMAL, ESGOTO PREDIAL, DN 150 MM, JUNTA E PLÁSTICA, FORNECIDO E INSTALADO EM SUBCOLETOR AÉREO DE ESGOTO SANITÁRIO. AF_12/2014</t>
  </si>
  <si>
    <t>LUVA DE CORRER, PVC, SERIE NORMAL, ESGOTO PREDIAL, DN 150 MM, JUNTA ELÁSTICA, FORNECIDO E INSTALADO EM SUBCOLETOR AÉREO DE ESGOTO SANITÁRIO. AF_12/2014</t>
  </si>
  <si>
    <t>IMPLANTAÇÃO DRENAGEM</t>
  </si>
  <si>
    <t>CAIXA ENTERRADA HIDRÁULICA RETANGULAR, EM ALVENARIA COM BLOCOS DE CONCRETO, DIMENSÕES INTERNAS: 0,6X0,6X0,6 M PARA REDE DE DRENAGEM. AF_05/2018</t>
  </si>
  <si>
    <t>CAIXA SIFONADA, PVC, DN 150 X 185 X 75 MM, FORNECIDA E INSTALADA EM RAMAIS DE ENCAMINHAMENTO DE ÁGUA PLUVIAL. AF_12/2014</t>
  </si>
  <si>
    <t>TUBO DE PVC PARA REDE COLETORA DE ESGOTO DE PAREDE MACIÇA, DN 150 MM, JUNTA ELÁSTICA, INSTALADO EM LOCAL COM NÍVEL BAIXO DE INTERFERÊNCIAS - FORNECIMENTO E ASSENTAMENTO. AF_06/2015</t>
  </si>
  <si>
    <t xml:space="preserve">CALHA DE CONCRETO E ALVENARIA, REVESTIDA INTERNAMENTE, COM GRELHA DE CONCRETO, SEÇÃO 0,40 X 0,50 M 
</t>
  </si>
  <si>
    <t>ACESSÓRIOS, BANCADAS E GRANITOS, LOUÇAS E METAIS</t>
  </si>
  <si>
    <t>BANCADAS E GRANITOS</t>
  </si>
  <si>
    <t>LOUÇAS</t>
  </si>
  <si>
    <t>CUBA DE EMBUTIR OVAL EM LOUÇA BRANCA, 35 X 50CM OU EQUIVALENTE - FORNECIMENTO E INSTALAÇÃO. AF_01/2020 - BANHEIROS</t>
  </si>
  <si>
    <t>VASO SANITARIO SIFONADO CONVENCIONAL PARA PCD SEM FURO FRONTAL COM LOUÇA BRANCA SEM ASSENTO, INCLUSO CONJUNTO DE LIGAÇÃO PARA BACIA SANITÁRIA AJUSTÁVEL - FORNECIMENTO E INSTALAÇÃO. AF_01/2020</t>
  </si>
  <si>
    <t>TANQUE DE LOUÇA BRANCA SUSPENSO, 18L OU EQUIVALENTE, INCLUSO SIFÃO TIPO GARRAFA EM METAL CROMADO, VÁLVULA METÁLICA E TORNEIRA DE METAL CROMA DO PADRÃO MÉDIO - FORNECIMENTO E INSTALAÇÃO. AF_01/2020</t>
  </si>
  <si>
    <t>METAIS</t>
  </si>
  <si>
    <t>VÁLVULA EM METAL CROMADO 1.1/2 X 1.1/2 PARA TANQUE OU LAVATÓRIO, COM OU SEM LADRÃO - FORNECIMENTO E INSTALAÇÃO. AF_01/2020</t>
  </si>
  <si>
    <t xml:space="preserve">FORNECIMENTO E INSTALAÇÃO DE TORNEIRA PRESSMATIC COMPACT DE MESA, REF. 17160606, DOCOL OU SIMILAR - BANCADAS DOS BANHEIROS </t>
  </si>
  <si>
    <t>SIFÃO DO TIPO FLEXÍVEL EM PVC 1 X 1.1/2 - FORNECIMENTO E INSTALAÇÃO. AF_01/2020</t>
  </si>
  <si>
    <t>PORTA TOALHA INOX PARA PAPEL TOALHA EM ROLO</t>
  </si>
  <si>
    <t>DISPENSER, EM PLÁSTICO, PARA PAPEL HIGIÊNICO EM ROLO</t>
  </si>
  <si>
    <t>BARRA DE APOIO, RETA, FIXA, EM AÇO INOX, L=40CM, D=1 1/4", JACKWAL OU SIMILAR</t>
  </si>
  <si>
    <t>CHUVEIRO ELÉTRICO COMUM CORPO PLÁSTICO, TIPO DUCHA FORNECIMENTO E INSTALAÇÃO. AF_01/2020</t>
  </si>
  <si>
    <t>ABRIGO PARA HIDRANTE, 90X60X17CM, COM REGISTRO GLOBO ANGULAR 45 GRAUS 2 1/2", ADAPTADOR STORZ 2 1/2", MANGUEIRA DE INCÊNDIO 20M, REDUÇÃO 2 1/2 X 1 1/2" E ESGUICHO EM LATÃO 1 1/2" - FORNECIMENTO E INSTALAÇÃO. AF_08/2017</t>
  </si>
  <si>
    <t>MANGUEIRA DE INCENDIO, TIPO 1, DE 1 1/2", COMPRIMENTO = 15 M, TECIDO EM FIO DE POLIESTER E TUBO INTERNO EM BORRACHA SINTETICA, COM UNIOES ENGATE RAPIDO</t>
  </si>
  <si>
    <t>PLACA DE SINALIZACAO DE SEGURANCA CONTRA INCENDIO, FOTOLUMINESCENTE, QUADRADA, *20 X 20* CM, EM PVC *2* MM ANTI-CHAMAS (SIMBOLOS, CORES E PICTOGRAMAS CONFORME NBR 13434)</t>
  </si>
  <si>
    <t>PLACA DE SINALIZACAO DE SEGURANCA CONTRA INCENDIO, FOTOLUMINESCENTE, RETANGULAR, *20 X 40* CM, EM PVC *2* MM ANTI-CHAMAS (SIMBOLOS, CORES E PICTOGRAMAS CONFORME NBR 13434)</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</si>
  <si>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</si>
  <si>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</si>
  <si>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COTOVELO 90 GRAUS, EM FERRO GALVANIZADO, CONEXÃO ROSQUEADA, DN 65 (2 1/2), INSTALADO EM RESERVAÇÃO DE ÁGUA DE EDIFICAÇÃO QUE POSSUA RESERVATÓRIO DE FIBRA/FIBROCIMENTO FORNECIMENTO E INSTALAÇÃO. AF_06/2016</t>
  </si>
  <si>
    <t>TÊ, EM FERRO GALVANIZADO, CONEXÃO ROSQUEADA, DN 65 (2 1/2), INSTALADO EM RESERVAÇÃO DE ÁGUA DE EDIFICAÇÃO QUE POSSUA RESERVATÓRIO DE FIBRA/FIBROCIMENTO FORNECIMENTO E INSTALAÇÃO. AF_06/2016</t>
  </si>
  <si>
    <t>TÊ, EM FERRO GALVANIZADO, CONEXÃO ROSQUEADA, DN 80 (3), INSTALADO EM RESERVAÇÃO DE ÁGUA DE EDIFICAÇÃO QUE POSSUA RESERVATÓRIO DE FIBRA/FIBROCIMENTO FORNECIMENTO E INSTALAÇÃO. AF_06/2016</t>
  </si>
  <si>
    <t>COTOVELO 90 GRAUS, EM FERRO GALVANIZADO, CONEXÃO ROSQUEADA, DN 80 (3), INSTALADO EM RESERVAÇÃO DE ÁGUA DE EDIFICAÇÃO QUE POSSUA RESERVATÓRIO DE FIBRA/FIBROCIMENTO FORNECIMENTO E INSTALAÇÃO. AF_06/2016</t>
  </si>
  <si>
    <t>IMPLANTAÇÃO E PAISAGISMO</t>
  </si>
  <si>
    <t xml:space="preserve">PLANTIO DE GRAMA EM PLACAS. AF_05/2018 M2 </t>
  </si>
  <si>
    <t>PLANTIO DE ARBUSTO OU CERCA VIVA. AF_05/2018</t>
  </si>
  <si>
    <t>CORRIMÃO DUPLO EM TUBO DE FERRO GALVANIZADO 1.1/2", COM CHUMBADORES PARA FIXAÇÃO EM ALVENARIA</t>
  </si>
  <si>
    <t>TOTAL IMPLANTAÇÃO E PAISAGISMO</t>
  </si>
  <si>
    <t>INSTALAÇÕES ELETRICAS E SPDA - BIBLIOTECA</t>
  </si>
  <si>
    <t>INSTALAÇÕES ELÉTRICAS CONVENCIONAIS DA BIBLIOTECA</t>
  </si>
  <si>
    <t>ABRACADEIRA DE NYLON PARA AMARRACAO DE CABOS, COMPRIMENTO DE 250 X *3,6* MM</t>
  </si>
  <si>
    <t>ARRUELA EM ALUMINIO, COM ROSCA, DE 1.1/2", PARA ELETRODUTO</t>
  </si>
  <si>
    <t>CURVA 90 GRAUS, PARA ELETRODUTO, EM ACO GALVANIZADO ELETROLITICO, DIAMETRO DE 50 MM (1.1/2")</t>
  </si>
  <si>
    <t>CURVA 90 GRAUS, PARA ELETRODUTO, EM ACO GALVANIZADO ELETROLITICO, DIAMETRO DE 60 MM (2")</t>
  </si>
  <si>
    <t>CURVA HORIZONTAL 90º, 38 X 38 MM P/ PERFILADO</t>
  </si>
  <si>
    <t>EMENDA INTERNA  PARA PERFILADO, H = 34,7x34,7MM</t>
  </si>
  <si>
    <t>LUVA PARA ELETRODUTO, AÇO GALVANIZADO, DN 50 MM (2''), APARENTE</t>
  </si>
  <si>
    <t>LUVA PARA ELETRODUTO, AÇO GALVANIZADO, DN 60 MM (2 1/2''), APARENTE</t>
  </si>
  <si>
    <t>LUMINÁRIA P/ ILUMINAÇÃO PÚBLICA, LED 50W, SUPORTE EM TUBO AÇO GALVANIZADO, COMPLETA, USO EXTERNO</t>
  </si>
  <si>
    <t>LUMINÁRIA DE EMBUTIR, PAINEL LED, QUADRADA, 25W - REFERENCIA: ACABAMENTO BRANCO TRANSLUCIDO</t>
  </si>
  <si>
    <t>POSTE DECORATIVO PARA JARDIM, EM AÇO TUBULAR, SEM LUMINÁRIA, H=2,5 M</t>
  </si>
  <si>
    <t xml:space="preserve">SAÍDA LATERAL PARA PERFILADO H=80MM </t>
  </si>
  <si>
    <t>SUPORTE PARA FIXAÇÃO DE  LUMINÁRIA, FIXAÇÃO TETO, TIPO GANCHO CURTO</t>
  </si>
  <si>
    <t xml:space="preserve">SUPORTE PARA FIXAÇÃO DE PROJETOR </t>
  </si>
  <si>
    <t>SUPORTE METÁLICO PARA ATÉ 4 LUMINÁRIAS, EM AÇO, FIXAÇÃO POR ENCAIXE, 2"</t>
  </si>
  <si>
    <t>CCU-E-152</t>
  </si>
  <si>
    <t>MONTAGEM DAS INSTALAÇÕES ELÉTRICAS CONVENCIONAIS DA BIBLIOTECA, INCLUINDO TESTES, IDENTIFICAÇÃO DOS ELEMENTOS E CIRCUITOS E ATIVAÇÃO</t>
  </si>
  <si>
    <t>TOTAL INSTAÇÕES ELÉTRICAS CONVENCIONAIS-BIBLIOTECA</t>
  </si>
  <si>
    <t>INSTALAÇÕES ELÉTRICAS ESTABILIZADAS DA BIBLIOTECA</t>
  </si>
  <si>
    <t>SAÍDA LATERAL DE ELETROCALHA, VERTICAL, PARA ELETRODUTO DE 3/4"</t>
  </si>
  <si>
    <t>SAÍDA LATERAL DE ELETROCALHA, VERTICAL, PARA ELETRODUTO DE 11/2"</t>
  </si>
  <si>
    <t>CCU-E-153</t>
  </si>
  <si>
    <t>MONTAGEM DAS INSTALAÇÕES ELÉTRICAS ESTABILIZADAS DA BIBLIOTECA, INCLUINDO TESTES, IDENTIFICAÇÃO DE CIRCUITOS E ATIVAÇÃO</t>
  </si>
  <si>
    <t>TOTAL INSTAÇÕES ELÉTRICAS ESTABILIZADAS-BIBLIOTECA</t>
  </si>
  <si>
    <t>TOTAL INSTAÇÕES ELÉTRICAS -BIBLIOTECA</t>
  </si>
  <si>
    <t>QUADRO GERAL DE FORÇA (QGF-BIBLIOTECA)</t>
  </si>
  <si>
    <t>DISJUNTOR TERMOMAGNÉTICO TRIPOLAR , CORRENTE NOMINAL DE 125A, 600V, 25 KA</t>
  </si>
  <si>
    <t>CCU-E-154</t>
  </si>
  <si>
    <t>MONTAGEM DO QUADRO GERAL DE DISTRIBUIÇÃO - QDF-BIBLIOTECA</t>
  </si>
  <si>
    <t>TOTAL FORNECIMENTO QDF-BIBLIOTECA</t>
  </si>
  <si>
    <t>QUADRO DE DISTRIBUIÇÃO DE ILUMINAÇÃO (QDL-BIBLIOTECA)</t>
  </si>
  <si>
    <t>Fita dupla face 19 mm x 20 m</t>
  </si>
  <si>
    <t>CCU-E-155</t>
  </si>
  <si>
    <t>MONTAGEM E INSTALAÇÃO DE QUADRO DE DISTRIBUICÃO DE LUZ (QDL-BIBLIOTECA)</t>
  </si>
  <si>
    <t>TOTAL FORNECIMENTO QDL-BIBLIOTECA</t>
  </si>
  <si>
    <t>QUADRO DE DISTRIBUIÇÃO ESTABILIZADA (QDE-BIBLIOTECA)</t>
  </si>
  <si>
    <t>CCU-E-156</t>
  </si>
  <si>
    <t>MONTAGEM E INSTALAÇÃO DE QUADRO DE DISTRIBUICÃO DE ENERGIA ESTABILIZADA (QDE-BIBLIOTECA)</t>
  </si>
  <si>
    <t>TOTAL FORNECIMENTO QDE-BIBLIOTECA</t>
  </si>
  <si>
    <t>TOTAL FORNECIMENTO DE INSTALAÇÕES ELÉTRICAS CONVENCIONAIS E ESTABILIZADAS-BIBLIOTECA</t>
  </si>
  <si>
    <t>INSTALAÇÕES DE SPDA E ATERRAMENTO - BIBLIOTECA</t>
  </si>
  <si>
    <t>ELETRODUTO PVC 1"</t>
  </si>
  <si>
    <t>CCU-E-157</t>
  </si>
  <si>
    <t>TOTAL INSTALAÇÕES SPDA - BIBLIOTECA</t>
  </si>
  <si>
    <t>INSTALAÇÕES DE CLIMATIZAÇÃO DA BIBLIOTECA</t>
  </si>
  <si>
    <t>INSTALAÇÕES ELÉTRICAS PARA CLIMATIZAÇÃO - BIBLIOTECA</t>
  </si>
  <si>
    <t>ABRACADEIRA DE NYLON PARA AMARRACAO DE CABOS, COMPRIMENTO DE 150 X *4,6* MM</t>
  </si>
  <si>
    <t>BOX RETO PARA ELETRODUTO PVC 2"</t>
  </si>
  <si>
    <t>CABO DE COBRE FLEXÍVEL ISOLADO, 3x2,5 MM², ANTI-CHAMA 450/750 V, PARA CIRCUITOS TERMINAIS</t>
  </si>
  <si>
    <t>CABO DE COBRE FLEXÍVEL ISOLADO, 3x4,0 MM², ANTI-CHAMA 450/750 V, PARA CIRCUITOS TERMINAIS</t>
  </si>
  <si>
    <t>TOTAL INSTALAÇÕES ELETRICAS PARA CLIMATIZAÇÃO - BIBLIOTECA</t>
  </si>
  <si>
    <t>INSTALAÇÕES MECÂNICAS DO SISTEMA DE AR CONDICIONADO - BIBLIOTECA</t>
  </si>
  <si>
    <t>CCU-E-158</t>
  </si>
  <si>
    <t>CCU-E-158A</t>
  </si>
  <si>
    <t>CCU-E-159</t>
  </si>
  <si>
    <t>INSTALAÇÃO DE CONDICIONADOR DE AR TIPO CASSETE,24000 BTU</t>
  </si>
  <si>
    <t>CCU-E-160</t>
  </si>
  <si>
    <t>MONTAGEM E INSTALAÇÃO COMPLETA DE SISTEMA DE AR CONDICIONADO - BIBLIOTECA</t>
  </si>
  <si>
    <t>TOTAL INSTALAÇÕES MECÂNICAS PARA CLIMATIZAÇÃO - BIBLIOTECA</t>
  </si>
  <si>
    <t>PLACA DE SINALIZACAO DE SEGURANCA CONTRA CHOQUE ELÉTRICO, FOTOLUMINESCENTE, RETANGULAR, *13 X 26* CM, EM PVC *2* MM ANTI-CHAMAS (SIMBOLOS, CORES E PICTOGRAMAS CONFORME)</t>
  </si>
  <si>
    <t>CCU-E-161</t>
  </si>
  <si>
    <t>MONTAGEM DO QUADRO GERAL DE DISTRIBUIÇÃO DE AR CONDICIONADO - QDAC-BIBLIOTECA</t>
  </si>
  <si>
    <t>TOTAL QDAC - BIBLIOTECA</t>
  </si>
  <si>
    <t>TOTAL INSTALAÇÕES PARA CLIMATIZAÇÃO - BIBLIOTECA</t>
  </si>
  <si>
    <t>CABEAMENTO LÓGICO ESTRUTURADO - BIBLIOTECA</t>
  </si>
  <si>
    <t>ETIQUETA PARA IDENTIFICAÇÃO DE CIRCUITOS -FORNCIMENTO E INSTALAÇÃO</t>
  </si>
  <si>
    <t>CCU-E-162</t>
  </si>
  <si>
    <t>MONTAGEM COMPLETA DO SISTEMA DE CABEAMENTO ESTRUTURADO E RACK PISO COMPOSTO POR INFRAESTRUTURA, SUPORTES, DIO, GUIAS, EQUIPAMENTOS, CABEAMENTOS, CONEXÕES E TESTES</t>
  </si>
  <si>
    <t>TOTAL  CABEAMENTO LÓGICO E ESTRUTURADO- BIBLIOTECA</t>
  </si>
  <si>
    <t>TOTAL CABEAMENTO LÓGICO-ESTRUTURADO - BIBLIOTECA</t>
  </si>
  <si>
    <t>CUSTO TOTAL DAS INSTALAÇÕES ELÉTRICAS DA BIBLIOTECA</t>
  </si>
  <si>
    <t xml:space="preserve">SERVIÇOS FINAIS  </t>
  </si>
  <si>
    <t>TOTAL SERVIÇOS FINAIS</t>
  </si>
  <si>
    <t xml:space="preserve">TOTAL </t>
  </si>
  <si>
    <t>VALOR TOTAL BIBLIOTECA  COM BDI:</t>
  </si>
  <si>
    <t>T</t>
  </si>
  <si>
    <t>ESCAVACAO MECANICA, A CEU ABERTO, EM MATERIAL DE 1A CATEGORIA, COM ESCAVADEIRA HIDRAULICA, CAPACIDADE DE 0,78 M3</t>
  </si>
  <si>
    <t>15,00</t>
  </si>
  <si>
    <t>REATERRO MANUAL DE VALAS COM COMPACTAÇÃO MECANIZADA. AF_04/2016</t>
  </si>
  <si>
    <t>TUBO PVC, SÉRIE R, ÁGUA PLUVIAL, DN 150 MM, FORNECIDO E INSTALADO EM CONDUTORES VERTICAIS DE ÁGUAS PLUVIAIS. AF_06/2022</t>
  </si>
  <si>
    <t>CAIXA PARA BOCA DE LOBO COMBINADA COM GRELHA RETANGULAR, EM ALVENARIA  COM TIJOLOS CERÂMICOS MACIÇOS, DIMENSÕES INTERNAS: 1,3X1X1,2 M. AF_12/2020</t>
  </si>
  <si>
    <t>CAIXA PARA BOCA DE LOBO SIMPLES RETANGULAR, EM ALVENARIA COM BLOCOS DE CONCRETO, DIMENSÕES INTERNAS: 0,6X1X1,2 M. AF_12/2020</t>
  </si>
  <si>
    <t xml:space="preserve"> QUANTIDADE </t>
  </si>
  <si>
    <t>AR CONDICIONADO SPLIT INVERTER, HI-WALL (PAREDE), 9000 BTU/H, CICLO FRIO</t>
  </si>
  <si>
    <t>EXTINTOR DE INCÊNDIO PORTÁTIL COM CARGA DE PQS DE 12 KG, CLASSE BC - FORNECIMENTO E INSTALAÇÃO. AF_10/2020_PE</t>
  </si>
  <si>
    <t>TOTAL COMBATE A INCÊNDIO</t>
  </si>
  <si>
    <t>EQUIPAMENTOS - CLIMATIZAÇÃO</t>
  </si>
  <si>
    <t>EQUIPAMENTOS  - BIBLIOTECA</t>
  </si>
  <si>
    <t>AR CONDICIONADO SPLIT INVERTER, HI-WALL (PAREDE), 12000 BTU/H, CICLO FRIO</t>
  </si>
  <si>
    <t>AR CONDICIONADO TIPO CASSETE 24000 BTU</t>
  </si>
  <si>
    <t>TOTAL CLIMATIZAÇÃO - BIBLIOTECA</t>
  </si>
  <si>
    <t>COMBATE A INCÊNDIO - BIBLIOTECA</t>
  </si>
  <si>
    <t>TOTAL EQUIPAMENTOS BIBLIOTECA</t>
  </si>
  <si>
    <t>TOTAL GERAL - EQUIPAMENTOS:</t>
  </si>
  <si>
    <t>BENEFÍCIOS DE DESPESAS INDIRETAS - B.D.I.:</t>
  </si>
  <si>
    <t>Àrea de construção (m²):</t>
  </si>
  <si>
    <t>PLANILHA DE COMPOSIÇÃO DE CUSTO UNITÁRIO - PARTE I</t>
  </si>
  <si>
    <t xml:space="preserve">ITEM </t>
  </si>
  <si>
    <t>CART.</t>
  </si>
  <si>
    <t>UNID.</t>
  </si>
  <si>
    <t>COEF.</t>
  </si>
  <si>
    <t>P. UNITÁRIO</t>
  </si>
  <si>
    <t>P. TOTAL</t>
  </si>
  <si>
    <t>1.</t>
  </si>
  <si>
    <t>SER.CG</t>
  </si>
  <si>
    <t>PLOTAGEM EM PAPEL FORMATO A-1</t>
  </si>
  <si>
    <t>SER.MO</t>
  </si>
  <si>
    <t xml:space="preserve">UN </t>
  </si>
  <si>
    <t>DESENHISTA PROJETISTA COM ENCARGOS COMPLEMENTARES</t>
  </si>
  <si>
    <t>M.O.</t>
  </si>
  <si>
    <t xml:space="preserve">H </t>
  </si>
  <si>
    <t>ARQUITETO DE OBRA PLENO COM ENCARGOS COMPLEMENTARES</t>
  </si>
  <si>
    <t>2.</t>
  </si>
  <si>
    <t>ENGENHEIRO CIVIL DE OBRA PLENO COM ENCARGOS COMPLEMENTARES</t>
  </si>
  <si>
    <t>3.</t>
  </si>
  <si>
    <t>CPU-03</t>
  </si>
  <si>
    <t xml:space="preserve"> ENGENHEIRO CIVIL DE OBRA PLENO COM ENCARGOS COMPLEMENTARES </t>
  </si>
  <si>
    <t>CPU-04</t>
  </si>
  <si>
    <t>5.</t>
  </si>
  <si>
    <t>CPU-05</t>
  </si>
  <si>
    <t>6.</t>
  </si>
  <si>
    <t>CPU-06</t>
  </si>
  <si>
    <t>7.</t>
  </si>
  <si>
    <t>CPU-07</t>
  </si>
  <si>
    <t>7.2</t>
  </si>
  <si>
    <t>8.</t>
  </si>
  <si>
    <t>CPU-08</t>
  </si>
  <si>
    <t>8.2</t>
  </si>
  <si>
    <t>ENGENHEIRO ELETRICISTA DE OBRA PLENO COM ENCARGOS COMPLEMENTARES</t>
  </si>
  <si>
    <t>CPU-09</t>
  </si>
  <si>
    <t>ENGENHEIRO MECÂNICO DE OBRA PLENO COM ENCARGOS COMPLEMENTARES</t>
  </si>
  <si>
    <t>9.5</t>
  </si>
  <si>
    <t>9.6</t>
  </si>
  <si>
    <t>10.1</t>
  </si>
  <si>
    <t>12.</t>
  </si>
  <si>
    <t>CPU-12</t>
  </si>
  <si>
    <t xml:space="preserve">LEVANTAMENTO TOPOGRÁFICO E ELABORAÇÃO DE PROJETO PLANIALTIMÉTRICO </t>
  </si>
  <si>
    <t xml:space="preserve"> AUXILIAR DE TOPÓGRAFO COM ENCARGOS COMPLEMENTARES</t>
  </si>
  <si>
    <t>12.4</t>
  </si>
  <si>
    <t xml:space="preserve"> TOPOGRAFO COM ENCARGOS COMPLEMENTARES H C </t>
  </si>
  <si>
    <t>CPU-13</t>
  </si>
  <si>
    <t>CPU-14</t>
  </si>
  <si>
    <t>15.</t>
  </si>
  <si>
    <t>CPU-15</t>
  </si>
  <si>
    <t xml:space="preserve"> ENCANADOR OU BOMBEIRO HIDRÁULICO COM ENCARGOS COMPLEMENTARES</t>
  </si>
  <si>
    <t xml:space="preserve"> TUBO PVC, SERIE NORMAL, ESGOTO PREDIAL, DN 100 MM, FORNECIDO E INSTALADO EM RAMAL DE DESCARGA OU RAMAL DE ESGOTO SANITÁRIO. AF_08/2022</t>
  </si>
  <si>
    <t>15.6</t>
  </si>
  <si>
    <t>15.7</t>
  </si>
  <si>
    <t>ESCAVAÇÃO MANUAL DE VALA. AF_ 09/2024</t>
  </si>
  <si>
    <t>15.8</t>
  </si>
  <si>
    <t>SERVENTE COM ENCARGOS COMPLEMENTARES</t>
  </si>
  <si>
    <t>MAT.</t>
  </si>
  <si>
    <t>16.2</t>
  </si>
  <si>
    <t>16.3</t>
  </si>
  <si>
    <t>16.4</t>
  </si>
  <si>
    <t xml:space="preserve">SILICONE ACETICO USO GERAL INCOLOR 280 G </t>
  </si>
  <si>
    <t>16.5</t>
  </si>
  <si>
    <t>16.6</t>
  </si>
  <si>
    <t>16.7</t>
  </si>
  <si>
    <t>CARPINTEIRO DE ESQUADRIA COM ENCARGOS COMPLEMENTARES</t>
  </si>
  <si>
    <t>16.8</t>
  </si>
  <si>
    <t>CPU-17</t>
  </si>
  <si>
    <t>TINTA TEXTURA PREMIUM RISCADO, GRAFFIATO OU SIMILAR, CORES DIVERSAS</t>
  </si>
  <si>
    <t>PINTOR COM ENCARGOS COMPLEMENTARES</t>
  </si>
  <si>
    <t>19.1</t>
  </si>
  <si>
    <t>19.2</t>
  </si>
  <si>
    <t>19.3</t>
  </si>
  <si>
    <t>19.4</t>
  </si>
  <si>
    <t>20.2</t>
  </si>
  <si>
    <t>PEDREIRO COM ENCARGOS COMPLEMENTARES</t>
  </si>
  <si>
    <t>21.1</t>
  </si>
  <si>
    <t>21.2</t>
  </si>
  <si>
    <t>21.3</t>
  </si>
  <si>
    <t>ALIZAR DE 5X1,5CM PARA PORTA FIXADO COM PREGOS, PADRÃO MÉDIO - FORNECIMENTO E INSTALAÇÃO. AF_12/2019</t>
  </si>
  <si>
    <t>22.6</t>
  </si>
  <si>
    <t>22.7</t>
  </si>
  <si>
    <t>22.8</t>
  </si>
  <si>
    <t>22.9</t>
  </si>
  <si>
    <t>22.10</t>
  </si>
  <si>
    <t xml:space="preserve">KG </t>
  </si>
  <si>
    <t>25.2</t>
  </si>
  <si>
    <t>25.3</t>
  </si>
  <si>
    <t>25.4</t>
  </si>
  <si>
    <t>25.5</t>
  </si>
  <si>
    <t>25.6</t>
  </si>
  <si>
    <t xml:space="preserve">ADESIVO ACRILICO DE BASE AQUOSA / COLA DE CONTATO </t>
  </si>
  <si>
    <t>CPU-28</t>
  </si>
  <si>
    <t>31.</t>
  </si>
  <si>
    <t>ESPELHO CRISTAL E = 4 MM</t>
  </si>
  <si>
    <t>CHUMBADOR DE ACO ZINCADO, DIAMETRO 1/4" COM PARAFUSO 1/4" X 40 MM</t>
  </si>
  <si>
    <t>31.4</t>
  </si>
  <si>
    <t>32.</t>
  </si>
  <si>
    <t>PLACA DE ACRILICO EM BRAILE E AUTO RELEVO PARA BANHEIROS 20X20</t>
  </si>
  <si>
    <t>FITA FIXA FORTE 12MM X 2M</t>
  </si>
  <si>
    <t>33.</t>
  </si>
  <si>
    <t>Placa indicativa em acrílico e adesivo com sinalização para deficientes dim.: 12 x 30 cm</t>
  </si>
  <si>
    <t>33.2</t>
  </si>
  <si>
    <t>33.3</t>
  </si>
  <si>
    <t>34.</t>
  </si>
  <si>
    <t>34.2</t>
  </si>
  <si>
    <t>34.3</t>
  </si>
  <si>
    <t>35.</t>
  </si>
  <si>
    <t xml:space="preserve">Placa indicativa em acrílico e adesivo com sinalização para deficientes dim.: 12 x 30 cm </t>
  </si>
  <si>
    <t>40.</t>
  </si>
  <si>
    <t>TABUA *2,5 X 15 CM EM PINUS, MISTA OU EQUIVALENTE DA REGIAO - BRUTA</t>
  </si>
  <si>
    <t xml:space="preserve">PREGO DE ACO POLIDO COM CABECA 17 X 21 (2 X 11) </t>
  </si>
  <si>
    <t>ACO CA-50, 8,0 MM, VERGALHAO</t>
  </si>
  <si>
    <t>CONCRETO USINADO BOMBEAVEL, CLASSE DE RESISTENCIA C25, BRITA 0 E 1, SLUMP = 100 +/- 20 MM, COM BOMBEAMENTO (DISPONIBILIZACAO DE BOMBA), SEM O LANCAMENTO (NBR8953)</t>
  </si>
  <si>
    <t>40.5</t>
  </si>
  <si>
    <t>PISO EM GRANITO, POLIDO, TIPO ANDORINHA/ QUARTZ/ CASTELO/ CORUMBA OU OUTROS EQUIVALENTES DA REGIAO, FORMATO MENOR OU IGUAL A 3025 CM2, E= *2* CM</t>
  </si>
  <si>
    <t>40.6</t>
  </si>
  <si>
    <t xml:space="preserve">ARGAMASSA COLANTE AC II </t>
  </si>
  <si>
    <t>40.7</t>
  </si>
  <si>
    <t>PINTURA DE RODAPÉ COM TINTA EPÓXI, APLICAÇÃO MANUAL, 2 DEMÃOS, INCLUSÃO PRIMER EPÓXI. AF_05/2021</t>
  </si>
  <si>
    <t>40.8</t>
  </si>
  <si>
    <t>40.9</t>
  </si>
  <si>
    <t>REJUNTE CIMENTICIO, QUALQUER COR</t>
  </si>
  <si>
    <t>48.</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</si>
  <si>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t>
  </si>
  <si>
    <t>CURVA PVC LONGA 90 GRAUS, DN 100 MM, PARA ESGOTO PREDIAL</t>
  </si>
  <si>
    <t>SELIM PVC, COM TRAVA, JE, 90 GRAUS, DN 125 X 100 MM OU 150 X 100 MM, PARA REDE COLETORA ESGOTO</t>
  </si>
  <si>
    <t>PASTA LUBRIFICANTE PARA TUBOS E CONEXOES COM JUNTA ELASTICA, EMBALAGEM DE *400* GR (USO EM PVC, ACO, POLIETILENO E OUTROS)</t>
  </si>
  <si>
    <t>TUBO COLETOR DE ESGOTO PVC, JEI, DN 100 MM (NBR  7362)</t>
  </si>
  <si>
    <t>ASSENTADOR DE TUBOS COM ENCARGOS COMPLEMENTARES</t>
  </si>
  <si>
    <t>48.7</t>
  </si>
  <si>
    <t>JUNTA ARGAMASSADA ENTRE TUBO DN 100 MM E O POÇO DE VISITA/ CAIXA DE CONCRETO OU ALVENARIA EM REDES DE ESGOTO. AF_01/2021</t>
  </si>
  <si>
    <t>48.8</t>
  </si>
  <si>
    <t>ESCAVAÇÃO MANUAL DE VALA. AF_09/2024</t>
  </si>
  <si>
    <t>48.9</t>
  </si>
  <si>
    <t>48.10</t>
  </si>
  <si>
    <t xml:space="preserve"> LASTRO DE CONCRETO MAGRO, APLICADO EM BLOCOS DE COROAMENTO OU SAPATAS. AF_01/2024</t>
  </si>
  <si>
    <t>49.</t>
  </si>
  <si>
    <t>49.1</t>
  </si>
  <si>
    <t>49.2</t>
  </si>
  <si>
    <t>49.3</t>
  </si>
  <si>
    <t>49.4</t>
  </si>
  <si>
    <t xml:space="preserve">TUBO PVC, SERIE R, DN 100 MM, PARA ESGOTO OU AGUAS PLUVIAIS PREDIAL (NBR 5688) </t>
  </si>
  <si>
    <t>49.5</t>
  </si>
  <si>
    <t>49.6</t>
  </si>
  <si>
    <t>49.7</t>
  </si>
  <si>
    <t>49.8</t>
  </si>
  <si>
    <t>49.9</t>
  </si>
  <si>
    <t>49.10</t>
  </si>
  <si>
    <t>50.</t>
  </si>
  <si>
    <t>50.3</t>
  </si>
  <si>
    <t>50.4</t>
  </si>
  <si>
    <t>50.5</t>
  </si>
  <si>
    <t>PISO TATIL / PODOTATIL, LADRILHO HIDRAULICO / CONCRETO, *25 X 25* CM, E= *2,5* CM, PADRAO TATIL ALERTA OU DIRECIONAL, COR AMARELA</t>
  </si>
  <si>
    <t>52.</t>
  </si>
  <si>
    <t>ACO CA-25, 6,3 MM OU 8,0 MM, VERGALHAO</t>
  </si>
  <si>
    <t>52.5</t>
  </si>
  <si>
    <t>52.6</t>
  </si>
  <si>
    <t>53.</t>
  </si>
  <si>
    <t>BANCOS EM CONCRETO PRÉ-MOLDADO</t>
  </si>
  <si>
    <t>MONTAGEM E DESMONTAGEM DE FÔRMA DE LAJE MACIÇA, PÉ-DIREITO SIMPLES, EM CHAPA DE MADEIRA COMPENSADA RESINADA, 2 UTILIZAÇÕES. AF_09/2020</t>
  </si>
  <si>
    <t xml:space="preserve">ACO CA-50, 10,0 MM, OU 12,5 MM, OU 16,0 MM, OU 20,0 MM, DOBRADO E CORTADO </t>
  </si>
  <si>
    <t>53.7</t>
  </si>
  <si>
    <t>57.1</t>
  </si>
  <si>
    <t>ESCAVADEIRA HIDRÁULICA SOBRE ESTEIRAS, CAÇAMBA 0,80 M3, PESO OPERACIONAL 17 T, POTENCIA BRUTA 111 HP - CHI DIURNO. AF_06/2014</t>
  </si>
  <si>
    <t xml:space="preserve">CHI </t>
  </si>
  <si>
    <t>57.2</t>
  </si>
  <si>
    <t>57.3</t>
  </si>
  <si>
    <t>ESCAVADEIRA HIDRÁULICA SOBRE ESTEIRAS, CAÇAMBA 0,80 M3, PESO OPERACIONAL 17 T, POTENCIA BRUTA 111 HP - CHP DIURNO. AF_06/2014</t>
  </si>
  <si>
    <t xml:space="preserve">CHP </t>
  </si>
  <si>
    <t xml:space="preserve">Total </t>
  </si>
  <si>
    <t>SERRALHEIRO COM ENCARGOS COMPLEMENTARES</t>
  </si>
  <si>
    <t xml:space="preserve">CARPINTEIRO DE ESQUADRIA COM ENCARGOS COMPLEMENTARES </t>
  </si>
  <si>
    <t>64.</t>
  </si>
  <si>
    <t>GRANITO PARA BANCADA, POLIDO, TIPO ANDORINHA/ QUARTZ/ CASTELO/ CORUMBA OU OUTROS EQUIVALENTES DA REGIAO, E= *2,5* CM</t>
  </si>
  <si>
    <t xml:space="preserve">CANTONEIRA (ABAS IGUAIS) EM ACO CARBONO, 25,4 MM X 3,17 MM (L X E), 1,27KG/M </t>
  </si>
  <si>
    <t>MASSA PLASTICA PARA MARMORE/GRANITO</t>
  </si>
  <si>
    <t xml:space="preserve">SILICONE ACETICO USO GERAL INCOLOR 280 G  </t>
  </si>
  <si>
    <t>MARMORISTA/GRANITEIRO COM ENCARGOS COMPLEMENTARES</t>
  </si>
  <si>
    <t>CANTONEIRA EM ALUMINIO, ABAS IGUAIS, LARGURA DE 38,10 MM (1 1/2"), ESPESSURA DE 4,76 MM (3/16") E PESO LINEAR DE APROXIMADAMENTE 0,915 KG/M</t>
  </si>
  <si>
    <t>69.</t>
  </si>
  <si>
    <t>69.2</t>
  </si>
  <si>
    <t>69.3</t>
  </si>
  <si>
    <t>69.4</t>
  </si>
  <si>
    <t>73.</t>
  </si>
  <si>
    <t xml:space="preserve">MOBILIZAÇÃO E DESMOBILIZAÇÃO - CONTAINERS </t>
  </si>
  <si>
    <t>CARGA, MANOBRA E DESCARGA DE POSTE DE CONCRETO EM CAMINHÃO CARROCERIA COM GUINDAUTO (MUNCK) 11,7TM. AF_07/2020 (REFERENTE A MOVIMENTAÇÃO DE CONTAINERS)</t>
  </si>
  <si>
    <t>TRANSPORTE COM CAMINHÃO CARROCERIA COM GUINDAUTO (MUNCK), MOMENTO MÁXIMO DE CARGA 11,7 TM, EM VIA URBANA PAVIMENTADA, DMT ATÉ 30KM (UNIDADE: TXKM). AF_07/2020</t>
  </si>
  <si>
    <t>TXKM</t>
  </si>
  <si>
    <t>TRANSPORTE COM CAMINHÃO CARROCERIA COM GUINDAUTO (MUNCK), MOMENTO MÁXIMO DE CARGA 11,7 TM, EM VIA URBANA PAVIMENTADA, ADICIONAL PARA DMT EXCEDENTE A 30KM (UNIDADE: TXKM). AF_07/2020</t>
  </si>
  <si>
    <t>TRANSPORTE COM CAMINHÃO CARROCERIA 9T, EM VIA URBANA PAVIMENTADA, DMT ATÉ 30KM (UNIDADE: TXKM). AF_07/2020</t>
  </si>
  <si>
    <t>TRANSPORTE COM CAMINHÃO CARROCERIA 9T, EM VIA URBANA PAVIMENTADA, ADICIONAL PARA DMT EXCEDENTE A 30KM (UNIDADE: TXKM). AF_07/2020</t>
  </si>
  <si>
    <t>PLANILHA DE COMPOSIÇÃO DE CUSTO UNITÁRIO - PARTE II</t>
  </si>
  <si>
    <t>CÓD. SINAPI</t>
  </si>
  <si>
    <t xml:space="preserve"> PREÇO (R$) </t>
  </si>
  <si>
    <t xml:space="preserve"> VALOR (R$) </t>
  </si>
  <si>
    <t>CPU-1B</t>
  </si>
  <si>
    <t>JG</t>
  </si>
  <si>
    <t>BATENTE/ PORTAL/ ADUELA/MARCO MACICO, E= *3* CM, L= *16* CM, *60 CM A 120* CM X *210* CM, EM PINUS/ TAUARI/ VIROLA OU EQUIVALENTE DA REGIAO</t>
  </si>
  <si>
    <t>FECHADURA DE EMBUTIR COM CILINDRO, EXTERNA, COMPLETA, ACABAMENTO PADRÃO MÉDIO, INCLUSO EXECUÇÃO DE FURO - FORNECIMENTO E INSTALAÇÃO. AF_12/2019</t>
  </si>
  <si>
    <t>1.6</t>
  </si>
  <si>
    <t xml:space="preserve">VIDRO LISO INCOLOR 5MM - SEM COLOCACAO </t>
  </si>
  <si>
    <t>1.7</t>
  </si>
  <si>
    <t xml:space="preserve">PREGO DE ACO POLIDO COM CABECA 12 X 12 </t>
  </si>
  <si>
    <t>1.8</t>
  </si>
  <si>
    <t>1.9</t>
  </si>
  <si>
    <t>CPU-2B</t>
  </si>
  <si>
    <t>BATENTE/ PORTAL/ ADUELA/MARCO MACICO, E= *3* CM, L= *15* CM, *60 CM A 120* CM X *210* CM, EM PINUS/ TAUARI/ VIROLA OU EQUIVALENTE DA REGIAO</t>
  </si>
  <si>
    <t xml:space="preserve">Chapa aço inoxidável nº22 , dimensão 2,0 x 1,0m 
</t>
  </si>
  <si>
    <t>COLA A BASE DE RESINA SINTETICA PARA CHAPA DE LAMINADO MELAMINICO</t>
  </si>
  <si>
    <t>2.7</t>
  </si>
  <si>
    <t>2.8</t>
  </si>
  <si>
    <t>h</t>
  </si>
  <si>
    <t>2.9</t>
  </si>
  <si>
    <t>CPU-3B</t>
  </si>
  <si>
    <t>PREGO DE ACO POLIDO COM CABECA 12 X 12</t>
  </si>
  <si>
    <t>3.6</t>
  </si>
  <si>
    <t>3.7</t>
  </si>
  <si>
    <t>CPU-4B</t>
  </si>
  <si>
    <t>JOGO DE FERRAGENS CROMADAS PARA PORTA DE VIDRO TEMPERADO, UMA FOLHA COMPOSTO DE DOBRADICAS SUPERIOR E INFERIOR, TRINCO, FECHADURA, CONTRA FECHADURA COM CAPUCHINHO SEM MOLA E PUXADOR. AF_01/2021</t>
  </si>
  <si>
    <t>PORTA VIDRO TEMPERADO INCOLOR, 2 FOLHAS DE CORRER, E = 10 MM (SEM FERRAGENS E SEM COLOCACAO)</t>
  </si>
  <si>
    <t>4.3</t>
  </si>
  <si>
    <t xml:space="preserve">ESPUMA EXPANSIVA DE POLIURETANO, APLICACAO MANUAL - 500 ML </t>
  </si>
  <si>
    <t>4.4</t>
  </si>
  <si>
    <t>VIDRACEIRO COM ENCARGOS COMPLEMENTARES</t>
  </si>
  <si>
    <t>ARGAMASSA TRAÇO 1:4 (EM VOLUME DE CIMENTO E AREIA MÉDIA ÚMIDA), PREPARO MANUAL. AF_08/2019</t>
  </si>
  <si>
    <t>4.6</t>
  </si>
  <si>
    <t>CPU-5B</t>
  </si>
  <si>
    <t>PORTA DE VIDRO TEMPERADO INCOLOR, ESPESSURA 10MM, DE ABRIR 2 FOLHAS (SENDO CADA FOLHA COM 105CM) + BANDEIROLAS LATERAIS (90CM) E SUPERIOR FIXAS (90CM)  COM BARRA ANTIPANICO</t>
  </si>
  <si>
    <t>PORTA EM VIDRO TEMPERADO 10MM, INCOLOR, INCLUSIVE FERRAGENS DE FIXAÇÃO E INSTALAÇÃO, EXCLUSIVE PUXADOR</t>
  </si>
  <si>
    <t>BARRA ANTIPANICO DUPLA, PARA PORTA DE VIDRO, COR CINZA</t>
  </si>
  <si>
    <t>5.7</t>
  </si>
  <si>
    <t>CPU-6B</t>
  </si>
  <si>
    <t>PLACA CIMENTICIA LISA E = 10 MM, DE 1,20 X *2,50* M (SEM AMIANTO)</t>
  </si>
  <si>
    <t>6.3</t>
  </si>
  <si>
    <t>ARGAMASSA INDUSTRIALIZADA MULTIUSO, PARA REVESTIMENTO INTERNO E EXTERNO E ASSENTAMENTO DE BLOCOS DIVERSOS</t>
  </si>
  <si>
    <t>6.4</t>
  </si>
  <si>
    <t>6.5</t>
  </si>
  <si>
    <t>CPU-11B</t>
  </si>
  <si>
    <t>SIMBOLO INTERNACIONAL DE ACESSO PLOTADO EM PLACA DE ACRILICO 20X20 CM EM BRAILE E AUTO RELEVO</t>
  </si>
  <si>
    <t>7.3</t>
  </si>
  <si>
    <t>8.3</t>
  </si>
  <si>
    <r>
      <rPr>
        <b/>
        <sz val="10"/>
        <color theme="1"/>
        <rFont val="Arial"/>
        <family val="2"/>
      </rPr>
      <t xml:space="preserve">GUIA DE BALIZAMENTO EM CONCRETO MOLDADO </t>
    </r>
    <r>
      <rPr>
        <b/>
        <i/>
        <sz val="10"/>
        <color theme="1"/>
        <rFont val="Arial"/>
        <family val="2"/>
      </rPr>
      <t>IN LOCO</t>
    </r>
    <r>
      <rPr>
        <b/>
        <sz val="10"/>
        <color theme="1"/>
        <rFont val="Arial"/>
        <family val="2"/>
      </rPr>
      <t>, 15 CM BASE X 5 CM ALTURA, ARMADURA AÇO 6,3MM</t>
    </r>
  </si>
  <si>
    <t>CONCRETO USINADO BOMBEAVEL, CLASSE DE RESISTENCIA C20, COM BRITA 0 E 1, SLUMP = 100 +/- 20 MM, EXCLUI SERVICO DE BOMBEAMENTO (NBR 8953)</t>
  </si>
  <si>
    <t>SARRAFO *2,5 X 10* CM EM PINUS, MISTA OU EQUIVALENTE DA REGIÃO - BRUTA</t>
  </si>
  <si>
    <t>ACO CA-50, 6,3 MM, DOBRADO E CORTADO</t>
  </si>
  <si>
    <t>MAPA TÁTIL EM ACRILICO 70X50</t>
  </si>
  <si>
    <t>PLANILHA DE COMPOSIÇÃO DE CUSTO UNITÁRIO - PARTE III</t>
  </si>
  <si>
    <t>QUANTIDADE</t>
  </si>
  <si>
    <t>PREÇO UNIT (R$)</t>
  </si>
  <si>
    <t>PREÇO TOTAL (R$)</t>
  </si>
  <si>
    <t>OBS.: EXCLUIR A COMPOSIÇÃO CCU-E-088 QUE NÃO FOI UTILIZADA NO ORÇAMENTO</t>
  </si>
  <si>
    <t>COMPOSIÇÃO DE CUSTOS UNITÁRIOS - IMPLANTAÇÃO</t>
  </si>
  <si>
    <t>2.1.8.</t>
  </si>
  <si>
    <t>2.1.8.1</t>
  </si>
  <si>
    <t>ARAME GALVANIZADO 12 BWG, D = 2,76 MM (0,048 KG/M) OU 14 BWG, D = 2,11 MM (0,026 KG/M)</t>
  </si>
  <si>
    <t>2.1.8.2</t>
  </si>
  <si>
    <t>ARMACAO VERTICAL COM HASTE E CONTRA-PINO, EM CHAPA DE ACO GALVANIZADO 3/16", COM 4 ESTRIBOS E 4 ISOLADORES</t>
  </si>
  <si>
    <t>2.1.8.3</t>
  </si>
  <si>
    <t>ARMÁRIO PARA MONTAGEM 600X500X200 MM</t>
  </si>
  <si>
    <t>2.1.8.4</t>
  </si>
  <si>
    <t>ARRUELA QUADRADA EM ACO GALVANIZADO, DIMENSAO = 38 MM, ESPESSURA = 3MM, DIAMETRO DO FURO= 18 MM</t>
  </si>
  <si>
    <t>2.1.8.5</t>
  </si>
  <si>
    <t>CABECOTE PARA ENTRADA DE LINHA DE ALIMENTACAO PARA ELETRODUTO, EM LIGA DE ALUMINIO COM ACABAMENTO ANTI CORROSIVO, COM FIXACAO POR ENCAIXE LISO DE 360 GRAUS, DE 1 1/2"</t>
  </si>
  <si>
    <t>2.1.8.6</t>
  </si>
  <si>
    <t>CABO DE COBRE, FLEXIVEL, CLASSE 4 OU 5, ISOLACAO EM PVC/A, ANTICHAMA BWF-B, COBERTURA PVC-ST1, ANTICHAMA BWF-B, 1 CONDUTOR, 0,6/1 KV, SECAO NOMINAL 6,0 MM2, COR AZUL CLARA</t>
  </si>
  <si>
    <t>2.1.8.7</t>
  </si>
  <si>
    <t>CABO DE COBRE, FLEXIVEL, CLASSE 4 OU 5, ISOLACAO EM PVC/A, ANTICHAMA BWF-B, COBERTURA PVC-ST1, ANTICHAMA BWF-B, 1 CONDUTOR, 0,6/1 KV, SECAO NOMINAL 6,0 MM2, COR PRETA</t>
  </si>
  <si>
    <t>2.1.8.8</t>
  </si>
  <si>
    <t>CABO DE COBRE, RIGIDO, CLASSE 2, ISOLACAO EM PVC/A, ANTICHAMA BWF-B, 1 CONDUTOR, 450/750 V, SECAO NOMINAL 6 MM2 - COR AZUL CLARA</t>
  </si>
  <si>
    <t>2.1.8.9</t>
  </si>
  <si>
    <t>CABO DE COBRE, RIGIDO, CLASSE 2, ISOLACAO EM PVC/A, ANTICHAMA BWF-B, 1 CONDUTOR, 450/750 V, SECAO NOMINAL 6 MM2 - COR PRETA</t>
  </si>
  <si>
    <t>2.1.8.10</t>
  </si>
  <si>
    <t>CABO FLEXIVEL PVC 750 V, 4 CONDUTORES DE 4,0 MM2</t>
  </si>
  <si>
    <t>2.1.8.11</t>
  </si>
  <si>
    <t>CABO FLEXIVEL PVC 750 V, 4 CONDUTORES DE 6,0 MM2</t>
  </si>
  <si>
    <t>2.1.8.12</t>
  </si>
  <si>
    <t>CABO MULTIPOLAR DE COBRE, FLEXIVEL, CLASSE 4 OU 5, ISOLACAO EM HEPR, COBERTURA EM PVC-ST2, ANTICHAMA BWF-B, 0,6/1 KV, 3 CONDUTORES DE 2,5 MM2</t>
  </si>
  <si>
    <t>2.1.8.13</t>
  </si>
  <si>
    <t>2.1.8.14</t>
  </si>
  <si>
    <t>DISJUNTOR TERMOMAGNETICO PARA TRILHO DIN (IEC), MONOPOLAR, 16 A</t>
  </si>
  <si>
    <t>2.1.8.15</t>
  </si>
  <si>
    <t>DISJUNTOR TERMOMAGNETICO PARA TRILHO DIN (IEC), MONOPOLAR, 25 A</t>
  </si>
  <si>
    <t>2.1.8.16</t>
  </si>
  <si>
    <t>DISJUNTOR TERMOMAGNETICO PARA TRILHO DIN (IEC), TRIPOLAR,  25 A</t>
  </si>
  <si>
    <t>2.1.8.17</t>
  </si>
  <si>
    <t>DISJUNTOR TERMOMAGNETICO PARA TRILHO DIN (IEC), TRIPOLAR,  32 A</t>
  </si>
  <si>
    <t>2.1.8.18</t>
  </si>
  <si>
    <t>DISJUNTOR TERMOMAGNETICO PARA TRILHO DIN (IEC), TRIPOLAR, 50 A</t>
  </si>
  <si>
    <t>2.1.8.19</t>
  </si>
  <si>
    <t>ELETRODUTO, PVC, COM ROSCA, DIAMETRO DE 40 MM (1.1/,2")</t>
  </si>
  <si>
    <t>2.1.8.20</t>
  </si>
  <si>
    <t>GRAMPO PARALELO METALICO PARA CABO DE 6 A 50 MM2, COM 2 PARAFUSOS</t>
  </si>
  <si>
    <t>2.1.8.21</t>
  </si>
  <si>
    <t>PADRÃO TRIFÁSICO, REF. NEOENERGIA, AÉREO, COMPLETO, EM TUBO METÁLICO, 7,0 M, INCLUINDO CABEAMENTO E DISJUNTOR TRIPOLAR 80 A</t>
  </si>
  <si>
    <t>2.1.8.22</t>
  </si>
  <si>
    <t>PARAFUSO M16 EM ACO GALVANIZADO, COMPRIMENTO = 150 MM, DIAMETRO = 16 MM, ROSCA MAQUINA, CABECA QUADRADA</t>
  </si>
  <si>
    <t>2.1.8.23</t>
  </si>
  <si>
    <t>PONTALETE ROLICO SEM TRATAMENTO, D = 8 A 11 CM, H = 3 M, EM EUCALIPTO OU EQUIVALENTE DA REGIAO - BRUTA (PARA ESCORAMENTO)</t>
  </si>
  <si>
    <t>2.1.8.24</t>
  </si>
  <si>
    <t>2.1.8.25</t>
  </si>
  <si>
    <t>TOMADA 2P+T 10A, 250V, CONJUNTO MONTADO PARA SOBREPOR 4" X 2" (CAIXA + MODULO)</t>
  </si>
  <si>
    <t>2.1.8.26</t>
  </si>
  <si>
    <t>TOMADA 2P+T 20A 250V, CONJUNTO MONTADO PARA EMBUTIR 4" X 2" (PLACA + SUPORTE + MODULO)</t>
  </si>
  <si>
    <t>2.1.8.27</t>
  </si>
  <si>
    <t>TOMADA INDUSTRIAL DE EMBUTIR 3P+T 30 A, 440 V, COM TRAVA, COM PLACA</t>
  </si>
  <si>
    <t>2.1.8.28</t>
  </si>
  <si>
    <t>TOMADA INDUSTRIAL DE EMBUTIR 3P+T 30 A, 440 V, COM TRAVA, SEM PLACA</t>
  </si>
  <si>
    <t>2.1.8.29</t>
  </si>
  <si>
    <t>TRILHO DIN, PARA INSTALAÇÃO DE DISJUNTOR</t>
  </si>
  <si>
    <t>2.1.8.30</t>
  </si>
  <si>
    <t>HH</t>
  </si>
  <si>
    <t>Eletricista com Encargos complementares</t>
  </si>
  <si>
    <t>2.1.8.31</t>
  </si>
  <si>
    <t>Auxiliar de Eletricista com Encargos complementares</t>
  </si>
  <si>
    <t>Servente com encargos complentares</t>
  </si>
  <si>
    <t>AUXILIAR DE SERRALHEIRO COM ENCARGOS COMPLEMENTARES</t>
  </si>
  <si>
    <t>OBS.: ALTERAR DESCRIÇÃO PARA FICAR IGUAL A PLANILHA</t>
  </si>
  <si>
    <t>ELETROTÉCNICO COM ENCARGOS COMPLEMENTARES</t>
  </si>
  <si>
    <t>Ajudante especializado com Encargos complementares</t>
  </si>
  <si>
    <t>Eletrotécnico com Encargos complementares</t>
  </si>
  <si>
    <t>OBS.: PREENCHER CAMPO UNIDADE EM BRANCO PARA FICAR IGUAL A PLANILHA</t>
  </si>
  <si>
    <t>OBS.: ALTERAR UNIDADE PARA FICAR IGUAL A PLANILHA</t>
  </si>
  <si>
    <t>TOTAL FORNECIMENTO, MONTAGEM E INSTALAÇÃO DE SISTEMAS DE SPDA E ATERRAMENTO</t>
  </si>
  <si>
    <t>Montador com Encargos complementares</t>
  </si>
  <si>
    <t>OBS.: ALTERAR NUMERAÇÃO DOS ITENS PARA FICAR IGUAL A PLANILHA</t>
  </si>
  <si>
    <t>COMPOSIÇÃO DE CUSTOS UNITÁRIOS - INSTALAÇÕES ELÉTRICAS - BIBLIOTECA</t>
  </si>
  <si>
    <t>109.1.93.</t>
  </si>
  <si>
    <t>109.1.93.1</t>
  </si>
  <si>
    <t>109.1.93.2</t>
  </si>
  <si>
    <t>109.2.51.</t>
  </si>
  <si>
    <t>OBS.: CORRIGIR DESCRIÇÃO PARA FICAR IGUAL A PLANILHA</t>
  </si>
  <si>
    <t>109.2.51.1</t>
  </si>
  <si>
    <t>109.2.51.2</t>
  </si>
  <si>
    <t>109.3.1.38.</t>
  </si>
  <si>
    <t>109.3.1.38.1</t>
  </si>
  <si>
    <t>109.3.1.38.2</t>
  </si>
  <si>
    <t>109.3.1.38.3</t>
  </si>
  <si>
    <t>109.3.2.38.</t>
  </si>
  <si>
    <t>109.3.2.38.1</t>
  </si>
  <si>
    <t>109.3.2.38.2</t>
  </si>
  <si>
    <t>109.3.2.38.3</t>
  </si>
  <si>
    <t>109.4.36.</t>
  </si>
  <si>
    <t>MONTAGEM E INSTALAÇÃO DE QUADRO DE DISTRIBUIÇÃO DE ENERGIA ESTABILIZADA (QDE-BIBLIOTECA)</t>
  </si>
  <si>
    <t>109.4.36.1</t>
  </si>
  <si>
    <t>109.4.36.2</t>
  </si>
  <si>
    <t>109.4.36.3</t>
  </si>
  <si>
    <t>109.5.27.</t>
  </si>
  <si>
    <t>109.5.27.1</t>
  </si>
  <si>
    <t>109.5.27.2</t>
  </si>
  <si>
    <t>109.5.27.3</t>
  </si>
  <si>
    <t>110.2.11.</t>
  </si>
  <si>
    <t>110.2.11.1</t>
  </si>
  <si>
    <t>110.2.11.2</t>
  </si>
  <si>
    <t>110.2.11.3</t>
  </si>
  <si>
    <t>110.2.11.4</t>
  </si>
  <si>
    <t>110.2.12.</t>
  </si>
  <si>
    <t>110.2.12.1</t>
  </si>
  <si>
    <t>110.2.12.2</t>
  </si>
  <si>
    <t>110.2.12.3</t>
  </si>
  <si>
    <t>110.2.12.4</t>
  </si>
  <si>
    <t>110.2.13.</t>
  </si>
  <si>
    <t>110.2.13.1</t>
  </si>
  <si>
    <t>110.2.13.2</t>
  </si>
  <si>
    <t>110.2.13.3</t>
  </si>
  <si>
    <t>110.2.13.4</t>
  </si>
  <si>
    <t>110.2.35.</t>
  </si>
  <si>
    <t>110.2.35.1</t>
  </si>
  <si>
    <t>110.2.35.2</t>
  </si>
  <si>
    <t>110.3.36.</t>
  </si>
  <si>
    <t>110.3.36.1</t>
  </si>
  <si>
    <t>110.3.36.2</t>
  </si>
  <si>
    <t>110.3.36.3</t>
  </si>
  <si>
    <t>111.1.30.</t>
  </si>
  <si>
    <t>OBS.: ALTERAR NUMERAÇÃO DOS ITENS PARA FICAR IGUAL A PLANILHA, PREENCHER CAMPO UNIDADE EM BRANCO E ALTERAR DESCRIÇÃO PARA FICAREM IGUAIS A PLANILHA</t>
  </si>
  <si>
    <t>111.1.30.1</t>
  </si>
  <si>
    <t>111.1.30.2</t>
  </si>
  <si>
    <t>111.1.30.3</t>
  </si>
  <si>
    <t>111.1.30.4</t>
  </si>
  <si>
    <t xml:space="preserve">TOTAL MONTAGEM COMPLETA DE RACK DE PISO </t>
  </si>
  <si>
    <t>OBS.: O SOMATÓRIO NÃO ESTÁ PEGANDO TODAS AS 4 LINHAS ACIMA, SOMENTE 2. VOU CORRIGIR, OK? RESP.: PODE CORRIGIR PARA SOMAR TUDO</t>
  </si>
  <si>
    <t>COMPOSIÇÃO DE CUSTOS UNITÁRIOS - INSTALAÇÕES USINA FOTOVOLTAICA</t>
  </si>
  <si>
    <t>8.10.1.7.</t>
  </si>
  <si>
    <t>OBS.: PREENCHER CAMPO UNIDADE EM BRANCO PARA FICAR IGUAL A PLANILHA. CONFIRMAR SE É H MESMO OU UN. RESP.: ALTERAR UNIDADE PARA "UN"</t>
  </si>
  <si>
    <t>8.10.1.7;1</t>
  </si>
  <si>
    <t>8.10.1.7;2</t>
  </si>
  <si>
    <t>AUXILIAR TÉCNICO DE ENGENHARIA COM ENCARGOS COMPLEMENTARES</t>
  </si>
  <si>
    <t>TOTAL: PROCESSO E PROCEDIMENTOS PARA REGULARIZAÇÃO E APROVAÇÃO NA CONCESSIONÁRIA NEOENERGIA</t>
  </si>
  <si>
    <t>8.10.4.33.</t>
  </si>
  <si>
    <t>8.10.4.33.1</t>
  </si>
  <si>
    <t>8.10.4.33.2</t>
  </si>
  <si>
    <t>8.10.4.33.3</t>
  </si>
  <si>
    <t>8.10.5.2.</t>
  </si>
  <si>
    <t>8.10.5.2.1</t>
  </si>
  <si>
    <t>8.10.6.1.</t>
  </si>
  <si>
    <t>8.10.6.1.1</t>
  </si>
  <si>
    <t>8.10.6.1.2</t>
  </si>
  <si>
    <t>MONTADOR DE ESTRUTURAS METÁLICAS COM ENCARGOS COMPLEMENTARES</t>
  </si>
  <si>
    <t>8.10.6.2.</t>
  </si>
  <si>
    <t>8.10.6.2.1</t>
  </si>
  <si>
    <t>8.10.6.2.2</t>
  </si>
  <si>
    <t>8.10.6.3.</t>
  </si>
  <si>
    <t>8.10.6.3.1</t>
  </si>
  <si>
    <t>8.10.6.3.2</t>
  </si>
  <si>
    <t>8.10.6.4.</t>
  </si>
  <si>
    <t>8.10.6.4.1</t>
  </si>
  <si>
    <t>8.10.6.4.2</t>
  </si>
  <si>
    <t>8.10.6.5.</t>
  </si>
  <si>
    <t>8.10.6.5.1</t>
  </si>
  <si>
    <t>8.10.6.5.2</t>
  </si>
  <si>
    <t>8.10.6.6.</t>
  </si>
  <si>
    <t>8.10.6.6.1</t>
  </si>
  <si>
    <t>8.10.6.6.2</t>
  </si>
  <si>
    <t>8.10.6.6.3</t>
  </si>
  <si>
    <t>8.10.6.7.</t>
  </si>
  <si>
    <t>8.10.6.7.1</t>
  </si>
  <si>
    <t>8.10.6.7.2</t>
  </si>
  <si>
    <t>57.2.5.26.</t>
  </si>
  <si>
    <t>57.2.5.26.1</t>
  </si>
  <si>
    <t>57.2.5.26.2</t>
  </si>
  <si>
    <t>57.2.5.26.3</t>
  </si>
  <si>
    <t>ORÇAMENTO RESUMO</t>
  </si>
  <si>
    <t>Valor Total da obra</t>
  </si>
  <si>
    <t>B.D.I. EDIFICAÇÃO</t>
  </si>
  <si>
    <t>B.D.I. EQUIPAMENTOS</t>
  </si>
  <si>
    <t>V.TOTAL(R$)</t>
  </si>
  <si>
    <t>13.6</t>
  </si>
  <si>
    <t>TOTAL EDIFICAÇÕES</t>
  </si>
  <si>
    <t>TOTAL GERAL DA OBRA</t>
  </si>
  <si>
    <t>CRONOGRAMA FÍSICO FINANCEIRO</t>
  </si>
  <si>
    <t>Área construida:</t>
  </si>
  <si>
    <t>Valor (R$/m²)</t>
  </si>
  <si>
    <t>% DO ITEM</t>
  </si>
  <si>
    <t>VALOR (R$)</t>
  </si>
  <si>
    <t>MÊS 1</t>
  </si>
  <si>
    <t>MÊS 2</t>
  </si>
  <si>
    <t>MÊS 3</t>
  </si>
  <si>
    <t>MÊS 4</t>
  </si>
  <si>
    <t>MÊS 5</t>
  </si>
  <si>
    <t>MÊS 6</t>
  </si>
  <si>
    <t>MÊS 7</t>
  </si>
  <si>
    <t>MÊS 10</t>
  </si>
  <si>
    <t>MÊS 11</t>
  </si>
  <si>
    <t>MÊS 12</t>
  </si>
  <si>
    <t>MÊS 13</t>
  </si>
  <si>
    <t>1</t>
  </si>
  <si>
    <t>TOTAL  DESEMBOLSO MENSAL</t>
  </si>
  <si>
    <t>DESEMBOLSO ACUMULADO</t>
  </si>
  <si>
    <t>%  MENSAL</t>
  </si>
  <si>
    <t>% MENSAL ACUMULADA</t>
  </si>
  <si>
    <t>________________________________________________</t>
  </si>
  <si>
    <t>Classe</t>
  </si>
  <si>
    <t>%</t>
  </si>
  <si>
    <t>CLASSIFICAÇÃO ABC DOS SERVIÇOS</t>
  </si>
  <si>
    <t>ITEM - NA PLANILHA  RESUMO</t>
  </si>
  <si>
    <t>% ACUMULADA</t>
  </si>
  <si>
    <t>CLASSIFICAÇÃO</t>
  </si>
  <si>
    <t>VALOR TOTAL</t>
  </si>
  <si>
    <t xml:space="preserve"> CALHA EM CHAPA DE AÇO GALVANIZADO NÚMERO 24, DESENVOLVIMENTO DE 100 CM, INCLUSO TRANSPORTE VERTICAL. AF_07/2019
</t>
  </si>
  <si>
    <t xml:space="preserve"> EXECUÇÃO DE PASSEIO (CALÇADA) OU PISO DE CONCRETO COM CONCRETO MOLDADO IN LOCO, USINADO,ACABAMENTO CONVENCIONAL, ESPESSURA 8 CM, ARMADO. AF_08/2022</t>
  </si>
  <si>
    <t xml:space="preserve">CABO DE COBRE FLEXÍVEL ISOLADO, 2,5 MM², ANTI-CHAMA 450/750 V, PARA CIRCUITOS TERMINAIS - FORNECIMENTO E INSTALAÇÃO. AF_03/2023
</t>
  </si>
  <si>
    <t xml:space="preserve">CABO DE COBRE FLEXÍVEL ISOLADO, 4 MM², ANTI-CHAMA 450/750 V, PARA CIRCUITOS TERMINAIS - FORNECIMENTO E INSTALAÇÃO. AF_03/2023
M </t>
  </si>
  <si>
    <t xml:space="preserve">CABO DE COBRE FLEXÍVEL ISOLADO, 16 MM², ANTI-CHAMA 0,6/1,0 KV, PARA CIRCUITOS TERMINAIS - FORNECIMENTO E INSTALAÇÃO. AF_03/2023
M </t>
  </si>
  <si>
    <t xml:space="preserve">CAIXA RETANGULAR 4" X 2" ALTA (2,00 M DO PISO), METÁLICA, INSTALADA EM PAREDE - FORNECIMENTO E INSTALAÇÃO. AF_03/2023
</t>
  </si>
  <si>
    <t xml:space="preserve"> CAIXA RETANGULAR 4" X 2" BAIXA (0,30 M DO PISO), METÁLICA, INSTALADA EM PAREDE - FORNECIMENTO E INSTALAÇÃO. AF_03/2023
</t>
  </si>
  <si>
    <t xml:space="preserve"> CAIXA SEXTAVADA 3" X 3", METÁLICA, INSTALADA EM LAJE - FORNECIMENTO E INSTALAÇÃO. AF_03/2023 </t>
  </si>
  <si>
    <t xml:space="preserve">CAIXA RETANGULAR 4" X 2" MÉDIA (1,30 M DO PISO), METÁLICA, INSTALADA EM PAREDE - FORNECIMENTO E INSTALAÇÃO. AF_03/2023
</t>
  </si>
  <si>
    <t>ELETRODUTO FLEXÍVEL CORRUGADO REFORÇADO, PVC, DN 25 MM (3/4"), PARA CIRCUITOS TERMINAIS, INSTALADO EM PAREDE - FORNECIMENTO E INSTALAÇÃO. AF_03/2023   ( INSTALADO EM FORRO E ALVENARIA)</t>
  </si>
  <si>
    <t>ELETRODUTO FLEXÍVEL CORRUGADO REFORÇADO, PVC, DN 32 MM (1"), PARA CIRCUITOS TERMINAIS, INSTALADO EM PAREDE - FORNECIMENTO E INSTALAÇÃO. AF_03/2023, (INSTALADO EM FORRO E ALVENARIA)</t>
  </si>
  <si>
    <t xml:space="preserve">CABO DE COBRE FLEXÍVEL ISOLADO, 2,5 MM², ANTI-CHAMA 450/750 V, PARA CIRCUITOS TERMINAIS - FORNECIMENTO E INSTALAÇÃO. AF_03/2023
</t>
  </si>
  <si>
    <t xml:space="preserve">CAIXA RETANGULAR 4" X 2" BAIXA (0,30 M DO PISO), METÁLICA, INSTALADA EM PAREDE - FORNECIMENTO E INSTALAÇÃO. AF_03/2023
</t>
  </si>
  <si>
    <t xml:space="preserve">CORDOALHA DE COBRE NU 50 MM², NÃO ENTERRADA, COM ISOLADOR - FORNECIMENTO E INSTALAÇÃO. AF_08/2023
</t>
  </si>
  <si>
    <t xml:space="preserve">CAIXA RETANGULAR 4" X 2" MÉDIA (1,30 M DO PISO), PVC, INSTALADA EM PAREDE - FORNECIMENTO E INSTALAÇÃO. AF_03/2023 </t>
  </si>
  <si>
    <t>TOTAL EDIFICAÇÕES  BIBLIOTECA</t>
  </si>
  <si>
    <t>BDI EDIFICAÇÕES</t>
  </si>
  <si>
    <t>DRENAGEM E CONTEÇÕES</t>
  </si>
  <si>
    <t>CONTENÇÕES E ARRIMO</t>
  </si>
  <si>
    <t xml:space="preserve">ESTACA BROCA DE CONCRETO, DIÂMETRO DE 25CM, ESCAVAÇÃO MANUAL COM TRADO CONCHA, COM
ARMADURA DE ARRANQUE. AF_05/2020
</t>
  </si>
  <si>
    <t xml:space="preserve"> CONCRETO USINADO BOMBEAVEL, CLASSE DE RESISTENCIA C25, BRITA 0 E 1, SLUMP = 100 +/- 20 MM, COM BOMBEAMENTO (DISPONIBILIZACAO DE BOMBA), SEM O LANCAMENTO (NBR 8953)
 CR</t>
  </si>
  <si>
    <t xml:space="preserve">ARMAÇÃO DE CORTINA DE CONTENÇÃO EM CONCRETO ARMADO, COM AÇO CA-50 DE 10 MM - MONTAGEM. AF_11/2024
</t>
  </si>
  <si>
    <t xml:space="preserve"> FABRICAÇÃO, MONTAGEM E DESMONTAGEM DE FÔRMA PARA CORTINA DE CONTENÇÃO, EM CHAPA DE MADEIRA COMPENSADA PLASTIFICADA, E = 18 MM, 10 UTILIZAÇÕES. AF_11/2024
</t>
  </si>
  <si>
    <t>CAPTAÇÃO E DRENAGEM DE ÁGUAS PLUVIAIS</t>
  </si>
  <si>
    <t>TUBO DE CONCRETO PARA REDES COLETORAS DE ÁGUAS PLUVIAIS, DIÂMETRO DE 300MM, JUNTA RÍGIDA, INSTALADO EM LOCAL COM ALTO NÍVEL DE INTERFERÊNCIAS - FORNECIMENTO E ASSENTAMENTO. AF_03/2024</t>
  </si>
  <si>
    <t xml:space="preserve">TOTAL DRENAGEM E CONTENÇÕES </t>
  </si>
  <si>
    <t>SONDAGEM SPT COM AMOSTRAGEM DE SOLO DEFORMADA A CADA METRO, EXECUÇÃO DE ENSAIO SPT (N), MEDIÇÕES DE NÍVEL D’ÁGUA, COLETA E ACONDICIONAMENTO DE AMOSTRAS, REGISTRO EM BOLETIM,  RELATÓRIO E ART</t>
  </si>
  <si>
    <t xml:space="preserve">TÉCNICO DE SONDAGEM COM ENCARGOS COMPLEMENTARES </t>
  </si>
  <si>
    <t xml:space="preserve"> ENGENHEIRO CIVIL DE OBRA PLENO COM ENCARGOS COMPLEMENTARES H </t>
  </si>
  <si>
    <t>SERVIÇOS TÉCNICOS INICIAIS</t>
  </si>
  <si>
    <t xml:space="preserve">ENSAIO DE CONSISTÊNCIA DE CONCRETO - SLUMP TEST </t>
  </si>
  <si>
    <t>PROJETOS</t>
  </si>
  <si>
    <t>PROJETOS COMPLEMENTARES E DOCUMENTAÇÃO TÉCNICA ( MECANICO, CIVIL, ELETRICO, ARQUITETÔNICO), LICENÇAS E ALVARÁ</t>
  </si>
  <si>
    <t>PROJETOS COMPLEMENTARES  E ESSENCIAIS</t>
  </si>
  <si>
    <t>AS BUILT</t>
  </si>
  <si>
    <t>ANOTAÇÕE E REGISTROS DE RESPONSABILIDADE TÉCNICA</t>
  </si>
  <si>
    <t>TOTAL PROJETOS</t>
  </si>
  <si>
    <t>TOTAL SERVIÇOS TÉCNICOS INICIAIS</t>
  </si>
  <si>
    <t>3.1.1</t>
  </si>
  <si>
    <t>3.1.2</t>
  </si>
  <si>
    <t>3.1.3</t>
  </si>
  <si>
    <t>3.1.4</t>
  </si>
  <si>
    <t>3.1.5</t>
  </si>
  <si>
    <t>3.1.6</t>
  </si>
  <si>
    <t>3.1.7</t>
  </si>
  <si>
    <t>3.1.8</t>
  </si>
  <si>
    <t>3.1.9</t>
  </si>
  <si>
    <t>ENSAIOS  E CONTROLE</t>
  </si>
  <si>
    <t>4.1.1</t>
  </si>
  <si>
    <t>4.1.2</t>
  </si>
  <si>
    <t>4.1.3</t>
  </si>
  <si>
    <t xml:space="preserve">TOTAL  CONTROLE TECNÓGOICO DO CONCRETO </t>
  </si>
  <si>
    <t xml:space="preserve">ENSAIOS   CONTROLE TECNÓGOICO DO CONCRETO  </t>
  </si>
  <si>
    <t>TERRAPLENAGEM</t>
  </si>
  <si>
    <t>TERRAPLENAGEM , TRASNPORTES E ESCAVAÇÕES</t>
  </si>
  <si>
    <t>5.1.1</t>
  </si>
  <si>
    <t>5.1.2</t>
  </si>
  <si>
    <t>5.1.3</t>
  </si>
  <si>
    <t>5.1.4</t>
  </si>
  <si>
    <t>5.1.5</t>
  </si>
  <si>
    <t>5.1.6</t>
  </si>
  <si>
    <t>5.1.7</t>
  </si>
  <si>
    <t>5.1.8</t>
  </si>
  <si>
    <t>TOTALTERRAPLENAGEM , TRASNPORTES E ESCAVAÇÕES</t>
  </si>
  <si>
    <t>ADMINISTRAÇÃO</t>
  </si>
  <si>
    <t>MXMES</t>
  </si>
  <si>
    <t xml:space="preserve">LOCACAO DE ANDAIME METALICO TUBULAR DE ENCAIXE, TIPO DE TORRE, CADA PAINEL COM LARGURA DE 1 ATE 1,5 M E ALTURA DE *1,00* M, INCLUINDO DIAGONAL, BARRAS DE LIGACAO, SAPATAS OU RODIZIOS E DEMAIS ITENS
NECESSARIOS A MONTAGEM (NAO INCLUI INSTALACAO)
 </t>
  </si>
  <si>
    <t>ESCAVAÇÃO DE BLOCOS E VIGAS BALDRAMES</t>
  </si>
  <si>
    <t>OBRA : Construção da Biblioteca do Campus Riacho Fundo</t>
  </si>
  <si>
    <t>LOCAL : Riacho Fundo -  Brasília - DF</t>
  </si>
  <si>
    <t xml:space="preserve">LAJE </t>
  </si>
  <si>
    <t>REFORÇO LAJE</t>
  </si>
  <si>
    <t>REVESTIMENTO CERÂMICO PARA PISO COM PLACAS TIPO PORCELANATO DE DIMENSÕES 60X60 CM APLICADA EM AMBIENTES DE ÁREA ENTRE 5 M² E 10 M². AF_02/2023_PE
-</t>
  </si>
  <si>
    <t xml:space="preserve">RODAPÉ CERÂMICO DE 7CM DE ALTURA COM PLACAS TIPO ESMALTADA DE DIMENSÕES 60X60CM. AF_02/2023 </t>
  </si>
  <si>
    <t xml:space="preserve"> KG </t>
  </si>
  <si>
    <t xml:space="preserve"> REJUNTE CIMENTICIO, QUALQUER COR</t>
  </si>
  <si>
    <t xml:space="preserve">ARGAMASSA COLANTE TIPO AC III </t>
  </si>
  <si>
    <t xml:space="preserve"> M2 </t>
  </si>
  <si>
    <t xml:space="preserve"> PISO EM PORCELANATO, RETIFICADO, LISO, MONOCOLOR, ACETINADO OU POLIDO, FORMATO MAIOR QUE 2500 ATE 6400 M2</t>
  </si>
  <si>
    <t xml:space="preserve"> H</t>
  </si>
  <si>
    <t xml:space="preserve">AZULEJISTA OU LADRILHEIRO COM ENCARGOS COMPLEMENTARES </t>
  </si>
  <si>
    <t xml:space="preserve"> SERVENTE COM ENCARGOS COMPLEMENTARES </t>
  </si>
  <si>
    <t>REVESTIMENTO CERÂMICO PARA PISO COM PLACAS TIPO PORCELANATO DE DIMENSÕES 60X30 CM APLICADA EM
AMBIENTES DE ÁREA MAIOR QUE 10 M²</t>
  </si>
  <si>
    <t>REVESTIMENTO CERÂMICO PARA PISO COM PLACAS TIPO PORCELANATO DE DIMENSÕES 60X30 CM APLICADA EM AMBIENTES DE ÁREA MAIOR QUE 10 M²</t>
  </si>
  <si>
    <t>JANELA DE ALUMÍNIO DE CORRER COM 2 FOLHAS PARA VIDROS, COM VIDROS, BATENTE, ACABAMENTO COM ACETATO OU BRILHANTE E FERRAGENS. EXCLUSIVE ALIZAR E CONTRAMARCO. FORNECIMENTO E INSTALAÇÃO. AF_12/2019 ( J3,  J6 E J9)</t>
  </si>
  <si>
    <t>JANELA FIXA DE ALUMÍNIO PARA VIDRO, COM VIDRO, BATENTE E FERRAGENS. EXCLUSIVE ACABAMENTO, ALIZAR E CONTRAMARCO. FORNECIMENTO E INSTALAÇÃO. AF_12/2019 (J12, J13 E  J14)</t>
  </si>
  <si>
    <t>ADESIVO / COLA PARA EPS (ISOPOR) E OUTROS MATERIAIS</t>
  </si>
  <si>
    <t xml:space="preserve">REVESTIMENTO EM ACM, COR AÇO CORTEN, CINZA ESCURO E PRATA, COM ESPESSURA DE 4MM, COM ESTRUTURA AUXILIAR DE ALUMÍNIO, COM JUNTA SECA, CONFORME PROJETO. </t>
  </si>
  <si>
    <t>PERFIL EM ALUMÍNIO 2" X 1"</t>
  </si>
  <si>
    <t xml:space="preserve"> INSTALAÇÃO DE VIDRO TEMPERADO, E = 10 MM, ENCAIXADO EM PERFIL U. AF_11/2025 (Bandeirolas)</t>
  </si>
  <si>
    <t>PORTA 90X210 CM,  EM ACM FORRADA - PADRÃO AMADEIRADO SUCUPIRA, DE ABRIR 1 FOLHA / COM VISOR 25X70CM EM VIDRO LISO INCOLOR CONTORNADO POR MEIA CANA DE ACM E=2CM. COM MOLA HIDRÁULICA., INCLUSO BATENTES E ALIZAR.. - P1</t>
  </si>
  <si>
    <t xml:space="preserve">PORTA 90X210 CM,  EM ACM FORRADA - PADRÃO AMADEIRADO SUCUPIRA, DE ABRIR 1 FOLHA / COM VISOR 25X70CM EM VIDRO LISO INCOLOR CONTORNADO POR MEIA CANA DE ACM E=2CM. COM MOLA HIDRÁULICA., INCLUSO BATENTES  E ALIZAR.
</t>
  </si>
  <si>
    <t>PORTA EM ACM FORRADA - PADRÃO AMADEIRADO SUCUPIRA, DE ABRIR 1 FOLHA 90X210 CM, ABRIR 1 FOLHAS, COMPOSTA POR MAÇANETA E FECHADURA CONFORME NBR 9050, CHAPA INFERIOR EM AÇO INOX H=40CM INSTALADO NO LADO INTERNO E EXTERNO, INCLUSO BATENTES  E ALIZAR.</t>
  </si>
  <si>
    <t>PORTA EM ACM FORRADA - PADRÃO AMADEIRADO SUCUPIRA, DE ABRIR 1 FOLHA 90X210 CM, ABRIR 1 FOLHAS, COMPOSTA POR MAÇANETA E FECHADURA CONFORME NBR 9050, CHAPA INFERIOR EM AÇO INOX H=40CM INSTALADO NO LADO INTERNO E EXTERNO, INCLUSO BATENTES  E ALIZAR.. - P2</t>
  </si>
  <si>
    <t>PORTA EM ACM FORRADA - PADRÃO AMADEIRADO SUCUPIRA, DE ABRIR 1 FOLHA  90X210 CM, COMPOSTA POR MAÇANETA E FECHADURA CONFORME NBR 9050, INCLUSO BATENTES E ALIZAR.</t>
  </si>
  <si>
    <t>PORTA EM ACM FORRADA - PADRÃO AMADEIRADO SUCUPIRA, DE ABRIR 1 FOLHA  90X210 CM, COMPOSTA POR MAÇANETA E FECHADURA CONFORME NBR 9050, INCLUSO BATENTES E ALIZAR. - P3</t>
  </si>
  <si>
    <t xml:space="preserve">PORTA DE VIDRO TEMPERADO, INCOLOR, ESPESSURA 10MM, DE ABRIR 1 FOLHA  (PORTINHOLA DA CATRACA) </t>
  </si>
  <si>
    <t>PORTA DE VIDRO TEMPERADO INCOLOR, ESPESSURA 10MM, DE ABRIR 2 FOLHAS (SENDO CADA FOLHA COM 105CM) + BANDEIROLAS LATERAIS (90CM) E SUPERIOR FIXAS (90CM)  COM BARRA ANTIPANICO - P4</t>
  </si>
  <si>
    <t xml:space="preserve">TRAMA DE AÇO COMPOSTA POR TERÇAS PARA TELHADOS DE ATÉ 2 ÁGUAS PARA TELHA ONDULADA DE FIBROCIMENTO, METÁLICA, PLÁSTICA OU TERMOACÚSTICA, INCLUSO TRANSPORTE VERTICAL (EM KG). EXCLUSIVE PINTURA. AF_10/2025_PS
</t>
  </si>
  <si>
    <t xml:space="preserve">MASSA ÚNICA, EM ARGAMASSA TRAÇO 1:2:8, PREPARO MECÂNICO, APLICADA MANUALMENTE EM PAREDES INTERNAS DE AMBIENTES COM ÁREA MAIOR QUE 10M², E = 17,5MM, COM TALISCAS. AF_03/2024
</t>
  </si>
  <si>
    <t>GUARDA-CORPO DE AÇO GALVANIZADO DE 1,10M, MONTANTES TUBULARES DE 1.1/4 " ESPAÇADOS DE 1,20M, TRAVESSA SUPERIOR DE 1.1/2", GRADIL FORMADO POR TUBOS HORIZONTAIS DE 1" E VERTICAIS DE 3/4", FIXADO COM CHUMBADOR MECÂNICO. AF_04/2019_PS</t>
  </si>
  <si>
    <t>PAISAGISMO</t>
  </si>
  <si>
    <t>ACESSIBILIDADE</t>
  </si>
  <si>
    <t xml:space="preserve"> RAMPA DE ACESSIBILIDADE EM CONCRETO MOLDADO IN LOCO, EM CALÇADA NOVA COM LARGURA MENOR À 3,00 M, FCK 25MPA, COM PISO PODOTÁTIL. AF_03/2024
</t>
  </si>
  <si>
    <t xml:space="preserve"> GUIA (MEIO-FIO) CONCRETO, MOLDADA IN LOCO EM TRECHO CURVO COM EXTRUSORA, 13 CM BASE X 22 CM
ALTURA. AF_01/2024
</t>
  </si>
  <si>
    <t xml:space="preserve"> REMOÇAO DE GUIAS PRÉ-FABRICADAS DE CONCRETO, DE FORMA MECANIZADA, COM REAPROVEITAMENTO.
AF_09/2023
</t>
  </si>
  <si>
    <t xml:space="preserve">BANCO DE CONCRETO SEM ENCOSTO, DIMENSÃO: 2,00X0,60M
</t>
  </si>
  <si>
    <t xml:space="preserve">SERVIÇOS PRELIMINARES </t>
  </si>
  <si>
    <t>MÊS 08</t>
  </si>
  <si>
    <t>MÊS 09</t>
  </si>
  <si>
    <t>Referência de Preços: SINAPI -Distrito Federal - DATA REFERÊNCIA TÉCNICA: 01/2026 - Emissão: 10/02/2026</t>
  </si>
  <si>
    <t>Referência Não desonerado: Sinapi - Referência Técnica : 01/2026 - Emissão: 10/02/2026</t>
  </si>
  <si>
    <t>Referência de Preços: SINAPI -Distrito Federal - DATA REFERÊNCIA TÉCNICA: 01/2026  - Emissão: 10/02/2026</t>
  </si>
  <si>
    <t>BIBLIOTECA DO CAMPUS RIACHO FUNDO</t>
  </si>
  <si>
    <t xml:space="preserve"> LOCACAO DE CONTAINER 2,30 X 4,30 M, ALT. 2,50 M, PARA SANITARIO, COM 3
BACIAS, 4 CHUVEIROS, 1 LAVATORIO E 1 MICTORIO (NAO INCLUI MOBILIZACAO/DESMOBILIZACAO)</t>
  </si>
  <si>
    <t xml:space="preserve"> IMPERMEABILIZAÇÃO DE SUPERFÍCIE COM ARGAMASSA POLIMÉRICA / MEMBRANA ACRÍLICA, 4 DEMÃOS, REFORÇADA COM VÉU DE POLIÉSTER (MAV). AF_09/2023
</t>
  </si>
  <si>
    <t xml:space="preserve">CONTRAPISO COM ARGAMASSA AUTONIVELANTE, APLICADO SOBRE LAJE, ADERIDO, ESPESSURA 2CM. AF_07/2021
</t>
  </si>
  <si>
    <t>TABICA METÁLICA 3X3CM PARA FORRO DE GESSO (FORNECIMENTO E MONTAGEM)</t>
  </si>
  <si>
    <t xml:space="preserve"> PINTURA DE PISO COM TINTA ACRÍLICA, APLICAÇÃO MANUAL, 2 DEMÃOS, INCLUSO FUNDO PREPARADOR.
AF_05/2021</t>
  </si>
  <si>
    <t xml:space="preserve"> ARMAÇÃO DE BLOCO UTILIZANDO AÇO CA-50 DE 8 MM - MONTAGEM. AF_01/2024 </t>
  </si>
  <si>
    <t xml:space="preserve"> IMPERMEABILIZAÇÃO DE SUPERFÍCIE COM MEMBRANA À BASE DE RESINA ACRÍLICA, 3 DEMÃOS. AF_09/2023 - Bancos</t>
  </si>
  <si>
    <t>CALÇADAS EXTERNAS E BANCOS</t>
  </si>
  <si>
    <t xml:space="preserve">REMOÇÃO DE PISO DE BLOCO INTERTRAVADO OU DE PEDRA PORTUGUESA, DE FORMA MANUAL, COM REAPROVEITAMENTO. AF_09/2023
</t>
  </si>
  <si>
    <t xml:space="preserve"> EXECUÇÃO DE PASSEIO (CALÇADA) OU PISO DE CONCRETO COM CONCRETO MOLDADO IN LOCO, FEITO EM OBRA, ACABAMENTO CONVENCIONAL, ESPESSURA 6 CM, ARMADO. AF_08/2022 </t>
  </si>
  <si>
    <t>6.1.1</t>
  </si>
  <si>
    <t>6.1.2</t>
  </si>
  <si>
    <t>6.1.3</t>
  </si>
  <si>
    <t>FUNDAÇÕES  E INFRAESTRUTURA</t>
  </si>
  <si>
    <t>8.1.1</t>
  </si>
  <si>
    <t>8.1.2</t>
  </si>
  <si>
    <t>8.1.3</t>
  </si>
  <si>
    <t>8.1.4</t>
  </si>
  <si>
    <t>8.1.5</t>
  </si>
  <si>
    <t>8.1.6</t>
  </si>
  <si>
    <t>8.1.7</t>
  </si>
  <si>
    <t>8.1.8</t>
  </si>
  <si>
    <t>8.1.9</t>
  </si>
  <si>
    <t>8.1.10</t>
  </si>
  <si>
    <t>8.1.11</t>
  </si>
  <si>
    <t>8.1.12</t>
  </si>
  <si>
    <t>8.1.13</t>
  </si>
  <si>
    <t>8.1.14</t>
  </si>
  <si>
    <t>8.1.15</t>
  </si>
  <si>
    <t>9.1.1</t>
  </si>
  <si>
    <t>9.1.2</t>
  </si>
  <si>
    <t>9.1.3</t>
  </si>
  <si>
    <t>9.1.4</t>
  </si>
  <si>
    <t>9.1.5</t>
  </si>
  <si>
    <t>9.1.6</t>
  </si>
  <si>
    <t>9.1.7</t>
  </si>
  <si>
    <t>9.1.8</t>
  </si>
  <si>
    <t>9.2.1</t>
  </si>
  <si>
    <t>9.3.1</t>
  </si>
  <si>
    <t>9.3.2</t>
  </si>
  <si>
    <t>9.3.3</t>
  </si>
  <si>
    <t>9.3.4</t>
  </si>
  <si>
    <t>9.3.5</t>
  </si>
  <si>
    <t>9.3.6</t>
  </si>
  <si>
    <t>9.3.7</t>
  </si>
  <si>
    <t>9.4.1</t>
  </si>
  <si>
    <t>9.5.1</t>
  </si>
  <si>
    <t>9.6.1</t>
  </si>
  <si>
    <t>9.6.2</t>
  </si>
  <si>
    <t>9.6.3</t>
  </si>
  <si>
    <t>9.6.4</t>
  </si>
  <si>
    <t>9.6.5</t>
  </si>
  <si>
    <t>9.6.6</t>
  </si>
  <si>
    <t>10.1.1</t>
  </si>
  <si>
    <t>10.2.1</t>
  </si>
  <si>
    <t>10.3</t>
  </si>
  <si>
    <t>10.3.1</t>
  </si>
  <si>
    <t>10.4</t>
  </si>
  <si>
    <t>10.4.1</t>
  </si>
  <si>
    <t>10.4.2</t>
  </si>
  <si>
    <t>11.3</t>
  </si>
  <si>
    <t>11.4</t>
  </si>
  <si>
    <t>11.5</t>
  </si>
  <si>
    <t>11.6</t>
  </si>
  <si>
    <t>11.7</t>
  </si>
  <si>
    <t>11.10</t>
  </si>
  <si>
    <t>12.1.1</t>
  </si>
  <si>
    <t>12.1.2</t>
  </si>
  <si>
    <t>12.1.3</t>
  </si>
  <si>
    <t>12.1.4</t>
  </si>
  <si>
    <t>12.1.5</t>
  </si>
  <si>
    <t>12.1.6</t>
  </si>
  <si>
    <t>12.1.7</t>
  </si>
  <si>
    <t>12.2.1</t>
  </si>
  <si>
    <t>12.2.2</t>
  </si>
  <si>
    <t>12.2.3</t>
  </si>
  <si>
    <t>12.2.4</t>
  </si>
  <si>
    <t>12.2.5</t>
  </si>
  <si>
    <t>12.2.6</t>
  </si>
  <si>
    <t>14.1.1</t>
  </si>
  <si>
    <t>14.1.2</t>
  </si>
  <si>
    <t>14.1.3</t>
  </si>
  <si>
    <t>14.1.4</t>
  </si>
  <si>
    <t>14.1.5</t>
  </si>
  <si>
    <t>14.2.1</t>
  </si>
  <si>
    <t>14.2.2</t>
  </si>
  <si>
    <t>14.2.3</t>
  </si>
  <si>
    <t>14.2.4</t>
  </si>
  <si>
    <t>14.3.1</t>
  </si>
  <si>
    <t>14.3.2</t>
  </si>
  <si>
    <t>14.3.3</t>
  </si>
  <si>
    <t>14.4</t>
  </si>
  <si>
    <t>14.4.1</t>
  </si>
  <si>
    <t>14.4.2</t>
  </si>
  <si>
    <t>15.1.1</t>
  </si>
  <si>
    <t>15.1.2</t>
  </si>
  <si>
    <t>15.1.3</t>
  </si>
  <si>
    <t>15.1.4</t>
  </si>
  <si>
    <t>15.1.5</t>
  </si>
  <si>
    <t>15.2.1</t>
  </si>
  <si>
    <t>15.2.2</t>
  </si>
  <si>
    <t>15.2.3</t>
  </si>
  <si>
    <t>15.2.4</t>
  </si>
  <si>
    <t>15.2.5</t>
  </si>
  <si>
    <t>15.2.6</t>
  </si>
  <si>
    <t>15.3.1</t>
  </si>
  <si>
    <t>15.3.2</t>
  </si>
  <si>
    <t>16.1.1</t>
  </si>
  <si>
    <t>16.1.2</t>
  </si>
  <si>
    <t>16.1.3</t>
  </si>
  <si>
    <t>16.2.1</t>
  </si>
  <si>
    <t>16.2.2</t>
  </si>
  <si>
    <t>16.2.3</t>
  </si>
  <si>
    <t>16.3.1</t>
  </si>
  <si>
    <t>16.3.2</t>
  </si>
  <si>
    <t>16.3.3</t>
  </si>
  <si>
    <t>16.4.1</t>
  </si>
  <si>
    <t>16.5.1</t>
  </si>
  <si>
    <t>16.6.1</t>
  </si>
  <si>
    <t>16.7.1</t>
  </si>
  <si>
    <t>16.8.1</t>
  </si>
  <si>
    <t>16.8.2</t>
  </si>
  <si>
    <t>16.8.3</t>
  </si>
  <si>
    <t>16.9</t>
  </si>
  <si>
    <t>16.9.1</t>
  </si>
  <si>
    <t>16.9.2</t>
  </si>
  <si>
    <t>18.1</t>
  </si>
  <si>
    <t>18.1.1</t>
  </si>
  <si>
    <t>18.1.2</t>
  </si>
  <si>
    <t>18.1.3</t>
  </si>
  <si>
    <t>18.1.4</t>
  </si>
  <si>
    <t>18.1.5</t>
  </si>
  <si>
    <t>18.1.6</t>
  </si>
  <si>
    <t>18.1.7</t>
  </si>
  <si>
    <t>18.1.8</t>
  </si>
  <si>
    <t>18.1.9</t>
  </si>
  <si>
    <t>18.1.10</t>
  </si>
  <si>
    <t>18.1.11</t>
  </si>
  <si>
    <t>18.1.12</t>
  </si>
  <si>
    <t>18.1.13</t>
  </si>
  <si>
    <t>18.1.14</t>
  </si>
  <si>
    <t>18.1.15</t>
  </si>
  <si>
    <t>18.1.16</t>
  </si>
  <si>
    <t>18.1.17</t>
  </si>
  <si>
    <t>18.1.18</t>
  </si>
  <si>
    <t>18.1.19</t>
  </si>
  <si>
    <t>18.2</t>
  </si>
  <si>
    <t>18.2.1</t>
  </si>
  <si>
    <t>18.2.2</t>
  </si>
  <si>
    <t>18.2.3</t>
  </si>
  <si>
    <t>18.2.4</t>
  </si>
  <si>
    <t>18.2.5</t>
  </si>
  <si>
    <t>18.2.6</t>
  </si>
  <si>
    <t>18.2.7</t>
  </si>
  <si>
    <t>18.2.8</t>
  </si>
  <si>
    <t>18.2.9</t>
  </si>
  <si>
    <t>18.2.10</t>
  </si>
  <si>
    <t>18.2.11</t>
  </si>
  <si>
    <t>18.2.12</t>
  </si>
  <si>
    <t>18.2.13</t>
  </si>
  <si>
    <t>18.2.14</t>
  </si>
  <si>
    <t>18.2.15</t>
  </si>
  <si>
    <t>18.2.16</t>
  </si>
  <si>
    <t>18.2.17</t>
  </si>
  <si>
    <t>18.2.18</t>
  </si>
  <si>
    <t>18.2.19</t>
  </si>
  <si>
    <t>18.2.20</t>
  </si>
  <si>
    <t>18.2.21</t>
  </si>
  <si>
    <t>18.2.22</t>
  </si>
  <si>
    <t>18.2.23</t>
  </si>
  <si>
    <t>18.2.24</t>
  </si>
  <si>
    <t>18.2.25</t>
  </si>
  <si>
    <t>18.2.26</t>
  </si>
  <si>
    <t>18.2.27</t>
  </si>
  <si>
    <t>18.2.28</t>
  </si>
  <si>
    <t>18.2.29</t>
  </si>
  <si>
    <t>18.2.30</t>
  </si>
  <si>
    <t>18.3.1</t>
  </si>
  <si>
    <t>18.3</t>
  </si>
  <si>
    <t>18.3.2</t>
  </si>
  <si>
    <t>18.3.3</t>
  </si>
  <si>
    <t>18.3.4</t>
  </si>
  <si>
    <t>18.4</t>
  </si>
  <si>
    <t>18.4.1</t>
  </si>
  <si>
    <t>18.4.2</t>
  </si>
  <si>
    <t>18.4.3</t>
  </si>
  <si>
    <t>18.4.4</t>
  </si>
  <si>
    <t>18.4.5</t>
  </si>
  <si>
    <t>18.4.6</t>
  </si>
  <si>
    <t>18.4.7</t>
  </si>
  <si>
    <t>18.4.8</t>
  </si>
  <si>
    <t>18.5</t>
  </si>
  <si>
    <t>18.5.1</t>
  </si>
  <si>
    <t>18.5.2</t>
  </si>
  <si>
    <t>18.5.3</t>
  </si>
  <si>
    <t>18.5.4</t>
  </si>
  <si>
    <t>18.5.5</t>
  </si>
  <si>
    <t>18.5.6</t>
  </si>
  <si>
    <t>18.5.7</t>
  </si>
  <si>
    <t>18.5.8</t>
  </si>
  <si>
    <t>19.1.1</t>
  </si>
  <si>
    <t>19.2.1</t>
  </si>
  <si>
    <t>19.2.2</t>
  </si>
  <si>
    <t>19.2.3</t>
  </si>
  <si>
    <t>19.2.4</t>
  </si>
  <si>
    <t>19.2.5</t>
  </si>
  <si>
    <t>19.3.1</t>
  </si>
  <si>
    <t>19.3.2</t>
  </si>
  <si>
    <t>19.3.3</t>
  </si>
  <si>
    <t>19.3.4</t>
  </si>
  <si>
    <t>19.3.5</t>
  </si>
  <si>
    <t>19.4.1</t>
  </si>
  <si>
    <t>19.4.2</t>
  </si>
  <si>
    <t>19.4.3</t>
  </si>
  <si>
    <t>19.4.4</t>
  </si>
  <si>
    <t>19.4.5</t>
  </si>
  <si>
    <t>19.4.6</t>
  </si>
  <si>
    <t>19.4.7</t>
  </si>
  <si>
    <t>19.4.8</t>
  </si>
  <si>
    <t>19.4.9</t>
  </si>
  <si>
    <t>19.4.10</t>
  </si>
  <si>
    <t>19.4.11</t>
  </si>
  <si>
    <t>19.4.12</t>
  </si>
  <si>
    <t>20.1.1</t>
  </si>
  <si>
    <t>COMBATE A INCÊNDIO</t>
  </si>
  <si>
    <t>20.1.2</t>
  </si>
  <si>
    <t>20.1.3</t>
  </si>
  <si>
    <t>20.1.4</t>
  </si>
  <si>
    <t>20.1.5</t>
  </si>
  <si>
    <t>20.1.6</t>
  </si>
  <si>
    <t>20.1.7</t>
  </si>
  <si>
    <t>20.1.8</t>
  </si>
  <si>
    <t>20.1.9</t>
  </si>
  <si>
    <t>20.1.10</t>
  </si>
  <si>
    <t>20.1.11</t>
  </si>
  <si>
    <t>20.2.1</t>
  </si>
  <si>
    <t>20.2.2</t>
  </si>
  <si>
    <t>20.2.3</t>
  </si>
  <si>
    <t>20.2.4</t>
  </si>
  <si>
    <t>20.2.5</t>
  </si>
  <si>
    <t>20.2.6</t>
  </si>
  <si>
    <t>20.2.7</t>
  </si>
  <si>
    <t>20.2.8</t>
  </si>
  <si>
    <t>20.2.9</t>
  </si>
  <si>
    <t>20.2.10</t>
  </si>
  <si>
    <t>20.2.11</t>
  </si>
  <si>
    <t>20.2.12</t>
  </si>
  <si>
    <t>20.2.13</t>
  </si>
  <si>
    <t>20.2.14</t>
  </si>
  <si>
    <t>20.2.15</t>
  </si>
  <si>
    <t>20.2.16</t>
  </si>
  <si>
    <t>20.2.17</t>
  </si>
  <si>
    <t>20.2.18</t>
  </si>
  <si>
    <t>20.2.19</t>
  </si>
  <si>
    <t>21.1.1</t>
  </si>
  <si>
    <t>21.1.2</t>
  </si>
  <si>
    <t>21.1.3</t>
  </si>
  <si>
    <t>21.2.1</t>
  </si>
  <si>
    <t>21.2.2</t>
  </si>
  <si>
    <t>21.2.3</t>
  </si>
  <si>
    <t>21.2.4</t>
  </si>
  <si>
    <t>21.2.5</t>
  </si>
  <si>
    <t>21.2.6</t>
  </si>
  <si>
    <t>21.3.1</t>
  </si>
  <si>
    <t>21.3.2</t>
  </si>
  <si>
    <t>21.3.3</t>
  </si>
  <si>
    <t>21.3.4</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</si>
  <si>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</si>
  <si>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</si>
  <si>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</si>
  <si>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</si>
  <si>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</si>
  <si>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</si>
  <si>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</si>
  <si>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</si>
  <si>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</si>
  <si>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</si>
  <si>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</si>
  <si>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</si>
  <si>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</si>
  <si>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</si>
  <si>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</si>
  <si>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</si>
  <si>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</si>
  <si>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</si>
  <si>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</si>
  <si>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</si>
  <si>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</si>
  <si>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</si>
  <si>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</si>
  <si>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</si>
  <si>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</si>
  <si>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</si>
  <si>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</si>
  <si>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</si>
  <si>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</si>
  <si>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22.1.30</t>
  </si>
  <si>
    <t>22.1.31</t>
  </si>
  <si>
    <t>22.1.32</t>
  </si>
  <si>
    <t>22.1.33</t>
  </si>
  <si>
    <t>22.1.34</t>
  </si>
  <si>
    <t>22.1.35</t>
  </si>
  <si>
    <t>22.1.36</t>
  </si>
  <si>
    <t>22.1.37</t>
  </si>
  <si>
    <t>22.1.38</t>
  </si>
  <si>
    <t>22.1.39</t>
  </si>
  <si>
    <t>22.1.40</t>
  </si>
  <si>
    <t>22.1.41</t>
  </si>
  <si>
    <t>22.1.42</t>
  </si>
  <si>
    <t>22.1.43</t>
  </si>
  <si>
    <t>22.1.44</t>
  </si>
  <si>
    <t>22.1.45</t>
  </si>
  <si>
    <t>22.1.46</t>
  </si>
  <si>
    <t>22.1.47</t>
  </si>
  <si>
    <t>22.1.48</t>
  </si>
  <si>
    <t>22.1.49</t>
  </si>
  <si>
    <t>22.1.50</t>
  </si>
  <si>
    <t>22.1.51</t>
  </si>
  <si>
    <t>22.1.52</t>
  </si>
  <si>
    <t>22.1.53</t>
  </si>
  <si>
    <t>22.1.54</t>
  </si>
  <si>
    <t>22.1.55</t>
  </si>
  <si>
    <t>22.1.56</t>
  </si>
  <si>
    <t>22.1.57</t>
  </si>
  <si>
    <t>22.1.58</t>
  </si>
  <si>
    <t>22.1.59</t>
  </si>
  <si>
    <t>22.1.60</t>
  </si>
  <si>
    <t>22.1.61</t>
  </si>
  <si>
    <t>22.1.62</t>
  </si>
  <si>
    <t>22.1.63</t>
  </si>
  <si>
    <t>22.1.64</t>
  </si>
  <si>
    <t>22.1.65</t>
  </si>
  <si>
    <t>22.1.66</t>
  </si>
  <si>
    <t>22.1.67</t>
  </si>
  <si>
    <t>22.1.68</t>
  </si>
  <si>
    <t>22.1.69</t>
  </si>
  <si>
    <t>22.1.70</t>
  </si>
  <si>
    <t>22.1.71</t>
  </si>
  <si>
    <t>22.1.72</t>
  </si>
  <si>
    <t>22.1.73</t>
  </si>
  <si>
    <t>22.1.74</t>
  </si>
  <si>
    <t>22.1.75</t>
  </si>
  <si>
    <t>22.1.76</t>
  </si>
  <si>
    <t>22.1.77</t>
  </si>
  <si>
    <t>22.1.78</t>
  </si>
  <si>
    <t>22.1.79</t>
  </si>
  <si>
    <t>22.1.80</t>
  </si>
  <si>
    <t>22.1.81</t>
  </si>
  <si>
    <t>22.1.82</t>
  </si>
  <si>
    <t>22.1.83</t>
  </si>
  <si>
    <t>22.1.84</t>
  </si>
  <si>
    <t>22.1.85</t>
  </si>
  <si>
    <t>22.1.86</t>
  </si>
  <si>
    <t>22.1.87</t>
  </si>
  <si>
    <t>22.2.1</t>
  </si>
  <si>
    <t>22.2.2</t>
  </si>
  <si>
    <t>22.2.3</t>
  </si>
  <si>
    <t>22.2.4</t>
  </si>
  <si>
    <t>22.2.5</t>
  </si>
  <si>
    <t>22.2.6</t>
  </si>
  <si>
    <t>22.2.7</t>
  </si>
  <si>
    <t>22.2.8</t>
  </si>
  <si>
    <t>22.2.9</t>
  </si>
  <si>
    <t>22.2.10</t>
  </si>
  <si>
    <t>22.2.11</t>
  </si>
  <si>
    <t>22.2.12</t>
  </si>
  <si>
    <t>22.2.13</t>
  </si>
  <si>
    <t>22.2.14</t>
  </si>
  <si>
    <t>22.2.15</t>
  </si>
  <si>
    <t>22.2.16</t>
  </si>
  <si>
    <t>22.2.17</t>
  </si>
  <si>
    <t>22.2.18</t>
  </si>
  <si>
    <t>22.2.19</t>
  </si>
  <si>
    <t>22.2.20</t>
  </si>
  <si>
    <t>22.2.21</t>
  </si>
  <si>
    <t>22.2.22</t>
  </si>
  <si>
    <t>22.2.23</t>
  </si>
  <si>
    <t>22.2.24</t>
  </si>
  <si>
    <t>22.2.25</t>
  </si>
  <si>
    <t>22.2.26</t>
  </si>
  <si>
    <t>22.2.27</t>
  </si>
  <si>
    <t>22.2.28</t>
  </si>
  <si>
    <t>22.2.29</t>
  </si>
  <si>
    <t>22.2.30</t>
  </si>
  <si>
    <t>22.2.31</t>
  </si>
  <si>
    <t>22.2.32</t>
  </si>
  <si>
    <t>22.2.33</t>
  </si>
  <si>
    <t>22.2.34</t>
  </si>
  <si>
    <t>22.2.35</t>
  </si>
  <si>
    <t>22.2.36</t>
  </si>
  <si>
    <t>22.2.37</t>
  </si>
  <si>
    <t>22.2.38</t>
  </si>
  <si>
    <t>22.2.39</t>
  </si>
  <si>
    <t>22.2.40</t>
  </si>
  <si>
    <t>22.2.41</t>
  </si>
  <si>
    <t>22.2.42</t>
  </si>
  <si>
    <t>22.2.43</t>
  </si>
  <si>
    <t>22.2.44</t>
  </si>
  <si>
    <t>22.2.45</t>
  </si>
  <si>
    <t>22.3.1</t>
  </si>
  <si>
    <t>22.3.1.1</t>
  </si>
  <si>
    <t>22.3.1.2</t>
  </si>
  <si>
    <t>22.3.1.3</t>
  </si>
  <si>
    <t>22.3.1.4</t>
  </si>
  <si>
    <t>22.3.1.5</t>
  </si>
  <si>
    <t>22.3.1.6</t>
  </si>
  <si>
    <t>22.3.1.7</t>
  </si>
  <si>
    <t>22.3.1.8</t>
  </si>
  <si>
    <t>22.3.1.9</t>
  </si>
  <si>
    <t>22.3.1.10</t>
  </si>
  <si>
    <t>22.3.1.11</t>
  </si>
  <si>
    <t>22.3.1.12</t>
  </si>
  <si>
    <t>22.3.1.13</t>
  </si>
  <si>
    <t>22.3.1.14</t>
  </si>
  <si>
    <t>22.3.1.15</t>
  </si>
  <si>
    <t>22.3.1.16</t>
  </si>
  <si>
    <t>22.3.1.17</t>
  </si>
  <si>
    <t>22.3.1.18</t>
  </si>
  <si>
    <t>22.3.1.19</t>
  </si>
  <si>
    <t>22.3.1.20</t>
  </si>
  <si>
    <t>22.3.1.21</t>
  </si>
  <si>
    <t>22.3.1.22</t>
  </si>
  <si>
    <t>22.3.1.23</t>
  </si>
  <si>
    <t>22.3.1.24</t>
  </si>
  <si>
    <t>22.3.1.25</t>
  </si>
  <si>
    <t>22.3.1.26</t>
  </si>
  <si>
    <t>22.3.1.27</t>
  </si>
  <si>
    <t>22.3.1.28</t>
  </si>
  <si>
    <t>22.3.1.29</t>
  </si>
  <si>
    <t>22.3.1.30</t>
  </si>
  <si>
    <t>22.3.1.31</t>
  </si>
  <si>
    <t>22.3.1.32</t>
  </si>
  <si>
    <t>22.3.1.33</t>
  </si>
  <si>
    <t>22.3.1.34</t>
  </si>
  <si>
    <t>22.3.1.35</t>
  </si>
  <si>
    <t>22.3.1.36</t>
  </si>
  <si>
    <t>22.3.1.37</t>
  </si>
  <si>
    <t>22.3.1.38</t>
  </si>
  <si>
    <t>22.4.1</t>
  </si>
  <si>
    <t>22.4.2</t>
  </si>
  <si>
    <t>22.4.3</t>
  </si>
  <si>
    <t>22.4.4</t>
  </si>
  <si>
    <t>22.4.5</t>
  </si>
  <si>
    <t>22.4.6</t>
  </si>
  <si>
    <t>22.4.7</t>
  </si>
  <si>
    <t>22.4.8</t>
  </si>
  <si>
    <t>22.4.9</t>
  </si>
  <si>
    <t>22.4.10</t>
  </si>
  <si>
    <t>22.4.11</t>
  </si>
  <si>
    <t>22.4.12</t>
  </si>
  <si>
    <t>22.4.13</t>
  </si>
  <si>
    <t>22.4.14</t>
  </si>
  <si>
    <t>22.4.15</t>
  </si>
  <si>
    <t>22.4.16</t>
  </si>
  <si>
    <t>22.4.17</t>
  </si>
  <si>
    <t>22.4.18</t>
  </si>
  <si>
    <t>22.4.19</t>
  </si>
  <si>
    <t>22.4.20</t>
  </si>
  <si>
    <t>22.4.21</t>
  </si>
  <si>
    <t>22.4.22</t>
  </si>
  <si>
    <t>22.4.23</t>
  </si>
  <si>
    <t>22.4.24</t>
  </si>
  <si>
    <t>22.4.25</t>
  </si>
  <si>
    <t>22.4.26</t>
  </si>
  <si>
    <t>22.4.27</t>
  </si>
  <si>
    <t>22.4.28</t>
  </si>
  <si>
    <t>22.4.29</t>
  </si>
  <si>
    <t>22.4.30</t>
  </si>
  <si>
    <t>22.4.31</t>
  </si>
  <si>
    <t>22.4.32</t>
  </si>
  <si>
    <t>22.4.33</t>
  </si>
  <si>
    <t>22.4.34</t>
  </si>
  <si>
    <t>22.4.35</t>
  </si>
  <si>
    <t>22.4.36</t>
  </si>
  <si>
    <t>22.4.37</t>
  </si>
  <si>
    <t>22.4.38</t>
  </si>
  <si>
    <t>22.5.1</t>
  </si>
  <si>
    <t>22.5.2</t>
  </si>
  <si>
    <t>22.5.3</t>
  </si>
  <si>
    <t>22.5.4</t>
  </si>
  <si>
    <t>22.5.5</t>
  </si>
  <si>
    <t>22.5.6</t>
  </si>
  <si>
    <t>22.5.7</t>
  </si>
  <si>
    <t>22.5.8</t>
  </si>
  <si>
    <t>22.5.9</t>
  </si>
  <si>
    <t>22.5.10</t>
  </si>
  <si>
    <t>22.5.11</t>
  </si>
  <si>
    <t>22.5.12</t>
  </si>
  <si>
    <t>22.5.13</t>
  </si>
  <si>
    <t>22.5.14</t>
  </si>
  <si>
    <t>22.5.15</t>
  </si>
  <si>
    <t>22.5.16</t>
  </si>
  <si>
    <t>22.5.17</t>
  </si>
  <si>
    <t>22.5.18</t>
  </si>
  <si>
    <t>22.5.19</t>
  </si>
  <si>
    <t>22.5.20</t>
  </si>
  <si>
    <t>22.5.21</t>
  </si>
  <si>
    <t>22.5.22</t>
  </si>
  <si>
    <t>22.5.23</t>
  </si>
  <si>
    <t>22.5.24</t>
  </si>
  <si>
    <t>22.5.25</t>
  </si>
  <si>
    <t>22.5.26</t>
  </si>
  <si>
    <t>22.5.27</t>
  </si>
  <si>
    <t>22.5.28</t>
  </si>
  <si>
    <t>22.5.29</t>
  </si>
  <si>
    <t>22.5.30</t>
  </si>
  <si>
    <t>22.5.31</t>
  </si>
  <si>
    <t>22.5.32</t>
  </si>
  <si>
    <t>22.5.33</t>
  </si>
  <si>
    <t>22.5.34</t>
  </si>
  <si>
    <t>22.5.35</t>
  </si>
  <si>
    <t>22.5.36</t>
  </si>
  <si>
    <t>22.6.1</t>
  </si>
  <si>
    <t>22.6.2</t>
  </si>
  <si>
    <t>22.6.3</t>
  </si>
  <si>
    <t>22.6.4</t>
  </si>
  <si>
    <t>22.6.5</t>
  </si>
  <si>
    <t>22.6.6</t>
  </si>
  <si>
    <t>22.6.7</t>
  </si>
  <si>
    <t>22.6.8</t>
  </si>
  <si>
    <t>22.6.9</t>
  </si>
  <si>
    <t>22.6.10</t>
  </si>
  <si>
    <t>22.6.11</t>
  </si>
  <si>
    <t>22.6.12</t>
  </si>
  <si>
    <t>22.6.13</t>
  </si>
  <si>
    <t>22.6.14</t>
  </si>
  <si>
    <t>22.6.15</t>
  </si>
  <si>
    <t>22.6.16</t>
  </si>
  <si>
    <t>22.6.17</t>
  </si>
  <si>
    <t>22.6.18</t>
  </si>
  <si>
    <t>22.6.19</t>
  </si>
  <si>
    <t>22.6.20</t>
  </si>
  <si>
    <t>22.6.21</t>
  </si>
  <si>
    <t>22.6.22</t>
  </si>
  <si>
    <t>22.6.23</t>
  </si>
  <si>
    <t>22.6.24</t>
  </si>
  <si>
    <t>22.6.25</t>
  </si>
  <si>
    <t>22.6.26</t>
  </si>
  <si>
    <t>22.6.27</t>
  </si>
  <si>
    <t>22.7.1</t>
  </si>
  <si>
    <t>22.7.1.1</t>
  </si>
  <si>
    <t>22.7.1.2</t>
  </si>
  <si>
    <t>22.7.1.3</t>
  </si>
  <si>
    <t>22.7.1.4</t>
  </si>
  <si>
    <t>22.7.1.5</t>
  </si>
  <si>
    <t>22.7.1.6</t>
  </si>
  <si>
    <t>22.7.1.7</t>
  </si>
  <si>
    <t>22.7.1.8</t>
  </si>
  <si>
    <t>22.7.1.9</t>
  </si>
  <si>
    <t>22.7.1.10</t>
  </si>
  <si>
    <t>22.7.1.11</t>
  </si>
  <si>
    <t>22.7.1.12</t>
  </si>
  <si>
    <t>22.7.1.13</t>
  </si>
  <si>
    <t>22.7.1.14</t>
  </si>
  <si>
    <t>22.7.1.15</t>
  </si>
  <si>
    <t>22.7.1.16</t>
  </si>
  <si>
    <t>22.7.1.17</t>
  </si>
  <si>
    <t>22.7.1.18</t>
  </si>
  <si>
    <t>22.7.1.19</t>
  </si>
  <si>
    <t>22.8.1</t>
  </si>
  <si>
    <t>22.8.2</t>
  </si>
  <si>
    <t>22.8.3</t>
  </si>
  <si>
    <t>22.8.4</t>
  </si>
  <si>
    <t>22.8.5</t>
  </si>
  <si>
    <t>22.8.6</t>
  </si>
  <si>
    <t>22.8.7</t>
  </si>
  <si>
    <t>22.8.8</t>
  </si>
  <si>
    <t>22.8.9</t>
  </si>
  <si>
    <t>22.8.10</t>
  </si>
  <si>
    <t>22.8.11</t>
  </si>
  <si>
    <t>22.8.12</t>
  </si>
  <si>
    <t>22.8.13</t>
  </si>
  <si>
    <t>22.8.14</t>
  </si>
  <si>
    <t>22.8.15</t>
  </si>
  <si>
    <t>22.8.16</t>
  </si>
  <si>
    <t>22.8.17</t>
  </si>
  <si>
    <t>22.8.18</t>
  </si>
  <si>
    <t>22.8.19</t>
  </si>
  <si>
    <t>22.8.20</t>
  </si>
  <si>
    <t>22.8.21</t>
  </si>
  <si>
    <t>22.8.22</t>
  </si>
  <si>
    <t>22.8.23</t>
  </si>
  <si>
    <t>22.8.24</t>
  </si>
  <si>
    <t>22.8.25</t>
  </si>
  <si>
    <t>22.8.26</t>
  </si>
  <si>
    <t>22.8.27</t>
  </si>
  <si>
    <t>22.8.28</t>
  </si>
  <si>
    <t>22.8.29</t>
  </si>
  <si>
    <t>22.8.30</t>
  </si>
  <si>
    <t>22.8.31</t>
  </si>
  <si>
    <t>22.8.32</t>
  </si>
  <si>
    <t>22.8.33</t>
  </si>
  <si>
    <t>22.8.34</t>
  </si>
  <si>
    <t>22.8.35</t>
  </si>
  <si>
    <t>22.9.1</t>
  </si>
  <si>
    <t>22.9.2</t>
  </si>
  <si>
    <t>22.9.3</t>
  </si>
  <si>
    <t>22.9.4</t>
  </si>
  <si>
    <t>22.9.5</t>
  </si>
  <si>
    <t>22.9.6</t>
  </si>
  <si>
    <t>22.9.7</t>
  </si>
  <si>
    <t>22.9.8</t>
  </si>
  <si>
    <t>22.9.9</t>
  </si>
  <si>
    <t>22.9.10</t>
  </si>
  <si>
    <t>22.9.11</t>
  </si>
  <si>
    <t>22.9.12</t>
  </si>
  <si>
    <t>22.9.13</t>
  </si>
  <si>
    <t>22.9.14</t>
  </si>
  <si>
    <t>22.9.15</t>
  </si>
  <si>
    <t>22.9.16</t>
  </si>
  <si>
    <t>22.9.17</t>
  </si>
  <si>
    <t>22.9.18</t>
  </si>
  <si>
    <t>22.9.19</t>
  </si>
  <si>
    <t>22.9.20</t>
  </si>
  <si>
    <t>22.9.21</t>
  </si>
  <si>
    <t>22.9.22</t>
  </si>
  <si>
    <t>22.9.23</t>
  </si>
  <si>
    <t>22.9.24</t>
  </si>
  <si>
    <t>22.9.25</t>
  </si>
  <si>
    <t>22.9.26</t>
  </si>
  <si>
    <t>22.9.27</t>
  </si>
  <si>
    <t>22.9.28</t>
  </si>
  <si>
    <t>22.9.29</t>
  </si>
  <si>
    <t>22.9.30</t>
  </si>
  <si>
    <t>22.9.31</t>
  </si>
  <si>
    <t>22.9.32</t>
  </si>
  <si>
    <t>22.9.33</t>
  </si>
  <si>
    <t>22.9.34</t>
  </si>
  <si>
    <t>22.9.35</t>
  </si>
  <si>
    <t>22.9.36</t>
  </si>
  <si>
    <t>22.10.1</t>
  </si>
  <si>
    <t>22.10.1.1</t>
  </si>
  <si>
    <t>22.10.1.2</t>
  </si>
  <si>
    <t>22.10.1.3</t>
  </si>
  <si>
    <t>22.10.1.4</t>
  </si>
  <si>
    <t>22.10.1.5</t>
  </si>
  <si>
    <t>22.10.1.6</t>
  </si>
  <si>
    <t>22.10.1.7</t>
  </si>
  <si>
    <t>22.10.1.8</t>
  </si>
  <si>
    <t>22.10.1.9</t>
  </si>
  <si>
    <t>22.10.1.10</t>
  </si>
  <si>
    <t>22.10.1.11</t>
  </si>
  <si>
    <t>22.10.1.12</t>
  </si>
  <si>
    <t>22.10.1.13</t>
  </si>
  <si>
    <t>22.10.1.14</t>
  </si>
  <si>
    <t>22.10.1.15</t>
  </si>
  <si>
    <t>22.10.1.16</t>
  </si>
  <si>
    <t>22.10.1.17</t>
  </si>
  <si>
    <t>22.10.1.18</t>
  </si>
  <si>
    <t>22.10.1.19</t>
  </si>
  <si>
    <t>22.10.1.20</t>
  </si>
  <si>
    <t>22.10.1.21</t>
  </si>
  <si>
    <t>22.10.1.22</t>
  </si>
  <si>
    <t>22.10.1.23</t>
  </si>
  <si>
    <t>22.10.1.24</t>
  </si>
  <si>
    <t>22.10.1.25</t>
  </si>
  <si>
    <t>22.10.1.26</t>
  </si>
  <si>
    <t>22.10.1.27</t>
  </si>
  <si>
    <t>22.10.1.28</t>
  </si>
  <si>
    <t>22.10.1.29</t>
  </si>
  <si>
    <t>22.10.1.30</t>
  </si>
  <si>
    <t>22.11</t>
  </si>
  <si>
    <t>22.11.1</t>
  </si>
  <si>
    <t>22.11.2</t>
  </si>
  <si>
    <t>22.11.3</t>
  </si>
  <si>
    <t>23.1.1</t>
  </si>
  <si>
    <t>23.1.2</t>
  </si>
  <si>
    <t>23.1.3</t>
  </si>
  <si>
    <t>23.2.1</t>
  </si>
  <si>
    <t>23.2.2</t>
  </si>
  <si>
    <t>24.1</t>
  </si>
  <si>
    <t>24.1.1</t>
  </si>
  <si>
    <t>24.1.2</t>
  </si>
  <si>
    <t>24.1.3</t>
  </si>
  <si>
    <t>24.1.4</t>
  </si>
  <si>
    <t>24.1.5</t>
  </si>
  <si>
    <t>24.1.6</t>
  </si>
  <si>
    <t>24.2</t>
  </si>
  <si>
    <t>24.2.1</t>
  </si>
  <si>
    <t>24.2.2</t>
  </si>
  <si>
    <t>24.2.3</t>
  </si>
  <si>
    <t>24.2.4</t>
  </si>
  <si>
    <t>25.7</t>
  </si>
  <si>
    <t>25.8</t>
  </si>
  <si>
    <t>25.9</t>
  </si>
  <si>
    <t>CPU-18</t>
  </si>
  <si>
    <t>21.2.7</t>
  </si>
  <si>
    <t>CPU-19</t>
  </si>
  <si>
    <t>CPU-20</t>
  </si>
  <si>
    <t>21.2.8</t>
  </si>
  <si>
    <t>21.2.9</t>
  </si>
  <si>
    <t>21.2.10</t>
  </si>
  <si>
    <t>21.2.11</t>
  </si>
  <si>
    <t>CPU-21</t>
  </si>
  <si>
    <t>CPU-22</t>
  </si>
  <si>
    <t>CPU-23</t>
  </si>
  <si>
    <t>CPU-24</t>
  </si>
  <si>
    <t>CPU-25</t>
  </si>
  <si>
    <t>BANCOS EM CONCRETO ARMADO MOLDADO IN LOCO</t>
  </si>
  <si>
    <t>CPU-26</t>
  </si>
  <si>
    <t>CPU-27</t>
  </si>
  <si>
    <t>CPU-1</t>
  </si>
  <si>
    <t>CPC-02</t>
  </si>
  <si>
    <t>CPU-10</t>
  </si>
  <si>
    <t>CPU-11</t>
  </si>
  <si>
    <t>CPU-16</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</si>
  <si>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</si>
  <si>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</si>
  <si>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</si>
  <si>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</si>
  <si>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</si>
  <si>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</si>
  <si>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</si>
  <si>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</si>
  <si>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</si>
  <si>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</si>
  <si>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</si>
  <si>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</si>
  <si>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</si>
  <si>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</si>
  <si>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</si>
  <si>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</si>
  <si>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</si>
  <si>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</si>
  <si>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</si>
  <si>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</si>
  <si>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</si>
  <si>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</si>
  <si>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</si>
  <si>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</si>
  <si>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</si>
  <si>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</si>
  <si>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PROJETOS COMPLEMENTARES, EXECUTIVO  E DOCUMENTAÇÃO TÉCNICA ( MECANICO, CIVIL, ELETRICO, ARQUITETÔNICO), LICENÇAS E ALVARÁ</t>
  </si>
  <si>
    <t>15.2.7</t>
  </si>
  <si>
    <t xml:space="preserve"> EXECUÇÃO DE PASSEIO EM PISO INTERTRAVADO, COM BLOCO 16 FACES DE 22 X 11 CM, ESPESSURA 6 CM.
AF_10/2022
</t>
  </si>
  <si>
    <t xml:space="preserve">TUBO, PVC, SOLDÁVEL, DE 32MM, INSTALADO EM PRUMADA DE ÁGUA - FORNECIMENTO E INSTALAÇÃO. AF_06/2022
</t>
  </si>
  <si>
    <t xml:space="preserve"> LUVA DE REDUÇÃO, PARA INSTALAÇÕES EM PEX ÁGUA, DN 32 X 25 MM, COM ANEL DESLIZANTE - FORNECIMENTO E INSTALAÇÃO. AF_02/2023
</t>
  </si>
  <si>
    <t xml:space="preserve"> BUCHA DE REDUÇÃO PVC, SOLDÁVEL, LONGA, DN 50 X 32 MM, INSTALADO EM RESERVAÇÃO PREDIAL DE ÁGUA - FORNECIMENTO E INSTALAÇÃO. AF_04/2024
</t>
  </si>
  <si>
    <t>01/2026</t>
  </si>
  <si>
    <t>Obra: Construção da Biblioteca do Campus Riacho Fundo</t>
  </si>
  <si>
    <t xml:space="preserve">MONTAGEM E DESMONTAGEM DE FÔRMA DE PILARES RETANGULARES E ESTRUTURAS SIMILARES, PÉ-DIREITO  SIMPLES, EM CHAPA DE MADEIRA COMPENSADA RESINADA, 4 UTILIZAÇÕES. AF_09/2020
</t>
  </si>
  <si>
    <t xml:space="preserve"> MONTAGEM E DESMONTAGEM DE FÔRMA DE VIGA, ESCORAMENTO COM GARFO DE MADEIRA, PÉ-DIREITO SIMPLES, EM CHAPA DE MADEIRA PLASTIFICADA, 10 UTILIZAÇÕES. AF_09/2020
</t>
  </si>
  <si>
    <t>CONCRETAGEM DE PILARES, FCK = 30 MPA, COM USO DE BOMBA - LANÇAMENTO, ADENSAMENTO E
ACABAMENTO.</t>
  </si>
  <si>
    <t xml:space="preserve">CARPINTEIRO DE FORMAS COM ENCARGOS COMPLEMENTARES </t>
  </si>
  <si>
    <t xml:space="preserve">VIBRADOR DE IMERSÃO, DIÂMETRO DE PONTEIRA 45MM, MOTOR ELÉTRICO TRIFÁSICO POTÊNCIA DE 2 CV - CHP DIURNO.
AF_06/2015
</t>
  </si>
  <si>
    <t xml:space="preserve"> VIBRADOR DE IMERSÃO, DIÂMETRO DE PONTEIRA 45MM, MOTOR ELÉTRICO TRIFÁSICO POTÊNCIA DE 2 CV - CHI DIURNO. AF_06/2015 </t>
  </si>
  <si>
    <t>73.6</t>
  </si>
  <si>
    <t>CPU-29</t>
  </si>
  <si>
    <t>CONCRETAGEM DE PILARES, FCK = 30 MPA, COM USO DE BOMBA - LANÇAMENTO, ADENSAMENTO E ACABAMENTO. AF_02/2022_PS</t>
  </si>
  <si>
    <t xml:space="preserve">CONCRETO USINADO BOMBEAVEL, CLASSE DE RESISTENCIA C30, BRITA 0 E 1, SLUMP
= 100 +/- 20 MM, COM BOMBEAMENTO (DISPONIBILIZACAO DE BOMBA), SEM O LANCAMENTO (NBR 8953)
M3 CR </t>
  </si>
  <si>
    <t>CONCRETO USINADO BOMBEAVEL, CLASSE DE RESISTENCIA C30, BRITA 0 E 1, SLUMP = 100 +/- 20 MM, COM BOMBEAMENTO (DISPONIBILIZACAO DE BOMBA), SEM O LANCAMENTO (NBR 8953)</t>
  </si>
  <si>
    <t xml:space="preserve">SERVENTE COM ENCARGOS COMPLEMENTARES </t>
  </si>
  <si>
    <t xml:space="preserve">VIBRADOR DE IMERSÃO, DIÂMETRO DE PONTEIRA 45MM, MOTOR ELÉTRICO TRIFÁSICO POTÊNCIA DE 2 CV - CHI DIURNO. AF_06/2015 </t>
  </si>
  <si>
    <t>CPU-30</t>
  </si>
  <si>
    <t>VIGAS DA PLATIBANDA</t>
  </si>
  <si>
    <t xml:space="preserve">DIVISÓRIA EM GRANITO CINZA ANDORINHA POLIDO, E=2CM, INCLUSIVE MONTAGEM COM FERRAGENS - REV 02
</t>
  </si>
  <si>
    <t>CONCRETAGEM DE VIGAS E LAJES, FCK=30 MPA, PARA LAJES PREMOLDADAS COM USO DE BOMBA - LANÇAMENTO, ADENSAMENTO E ACABAMENTO. AF_02/2022_PS</t>
  </si>
  <si>
    <t>CONTRAPISO COM ARGAMASSA AUTONIVELANTE, APLICADO SOBRE LAJE, ADERIDO, ESPESSURA 2CM. AF_07/2021</t>
  </si>
  <si>
    <t>24.2.4.1</t>
  </si>
  <si>
    <t>24.2.4.2</t>
  </si>
  <si>
    <t>FABRICAÇÃO DE FÔRMA PARA PILARES E ESTRUTURAS SIMILARES, EM MADEIRA SERRADA, E=25 MM. AF_09/2020 M2</t>
  </si>
  <si>
    <t>24.2.4.3</t>
  </si>
  <si>
    <t xml:space="preserve"> ARMAÇÃO DE LAJE DE ESTRUTURA CONVENCIONAL DE CONCRETO ARMADO UTILIZANDO AÇO CA-50 DE 8,0 MM - MONTAGEM. AF_06/2022
</t>
  </si>
  <si>
    <t>24.2.4.4</t>
  </si>
  <si>
    <t xml:space="preserve"> CINTA DE AMARRAÇÃO DE ALVENARIA MOLDADA IN LOCO COM UTILIZAÇÃO DE BLOCOS CANALETA, ESPESSURA DE *10* CM. AF_03/2024</t>
  </si>
  <si>
    <t>24.2.4.5</t>
  </si>
  <si>
    <t>ALVENARIA ESTRUTURAL DE BLOCOS CERÂMICOS 14X19X39, (ESPESSURA DE 14 CM), UTILIZANDO COLHER DE PEDREIRO E ARGAMASSA DE ASSENTAMENTO COM PREPARO EM BETONEIRA. AF_03/2023</t>
  </si>
  <si>
    <t>Despesas Financeiras</t>
  </si>
  <si>
    <t>COMPOSIÇÃO CUSTOS - INSTALAÇÕES ELÉTRICAS - CONSTRUÇÃO DA BIBLIOTECA DO CAMPUS RIACHO FUNDO</t>
  </si>
  <si>
    <t xml:space="preserve"> PREÇO UNITÁRIO</t>
  </si>
  <si>
    <t xml:space="preserve"> PREÇO TOTAL</t>
  </si>
  <si>
    <t>FONTE</t>
  </si>
  <si>
    <t>COMPOSIÇÃO CUSTOS -  CONSTRUÇÃO DA BIBLIOTECA DO CAMPUS RIACHO FUNDO</t>
  </si>
  <si>
    <t>SG</t>
  </si>
  <si>
    <t>NOME:
CREA:</t>
  </si>
  <si>
    <t>TOTAL ITEM (R$)</t>
  </si>
  <si>
    <t xml:space="preserve">COMPOSIÇÃO CUSTOS </t>
  </si>
  <si>
    <t>18.4.9</t>
  </si>
  <si>
    <t>PLAQUETA EM ACRÍLICO, IMPRESSA COM IDENTIFICAÇÃO DO IFB-CAMPUS RIACHO FUNDO</t>
  </si>
  <si>
    <t>Nome:
CREA:</t>
  </si>
  <si>
    <t>7.4</t>
  </si>
  <si>
    <t>7.5</t>
  </si>
  <si>
    <t>10.5</t>
  </si>
  <si>
    <t>11.</t>
  </si>
  <si>
    <t>2.10</t>
  </si>
  <si>
    <t>2.11</t>
  </si>
  <si>
    <t>3.8</t>
  </si>
  <si>
    <t>3.9</t>
  </si>
  <si>
    <t>CPU-7B</t>
  </si>
  <si>
    <t>CPU-8B</t>
  </si>
  <si>
    <t>CPU-9B</t>
  </si>
  <si>
    <t>CPU-10B</t>
  </si>
  <si>
    <t>4</t>
  </si>
  <si>
    <t>6</t>
  </si>
  <si>
    <t>9</t>
  </si>
  <si>
    <t>11</t>
  </si>
  <si>
    <t>13</t>
  </si>
  <si>
    <t>15</t>
  </si>
  <si>
    <t>17</t>
  </si>
  <si>
    <t>19</t>
  </si>
  <si>
    <t>21</t>
  </si>
  <si>
    <t>23</t>
  </si>
  <si>
    <t>PROJETOS , APROVAÇÕES , LEVANTAMENTOS - 60 DIAS</t>
  </si>
  <si>
    <t>EXECUÇÃO - 330 DIAS</t>
  </si>
  <si>
    <t xml:space="preserve">Prazo de projetos e execução:  390 dias </t>
  </si>
  <si>
    <t xml:space="preserve">ENGENHEIRO CIVIL DE OBRA PLENO (HORISTA) </t>
  </si>
  <si>
    <t>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</si>
</sst>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_(* #,##0.00_);_(* \(#,##0.00\);_(* \-??_);_(@_)"/>
    <numFmt numFmtId="165" formatCode="_(* #,##0.0000_);_(* \(#,##0.0000\);_(* \-??_);_(@_)"/>
    <numFmt numFmtId="166" formatCode="0.000%"/>
    <numFmt numFmtId="167" formatCode="0.0000"/>
    <numFmt numFmtId="168" formatCode="&quot; &quot;#,##0.00&quot; &quot;;&quot;-&quot;#,##0.00&quot; &quot;;&quot; -&quot;#&quot; &quot;;&quot; &quot;@&quot; &quot;"/>
    <numFmt numFmtId="169" formatCode="_-* #,##0.00_-;\-* #,##0.00_-;_-* &quot;-&quot;??_-;_-@"/>
    <numFmt numFmtId="170" formatCode="_-* #,##0.00_-;\-* #,##0.00_-;_-* \-??_-;_-@"/>
    <numFmt numFmtId="171" formatCode="#,##0.000000000"/>
    <numFmt numFmtId="172" formatCode="_-* #,##0.0000_-;\-* #,##0.0000_-;_-* \-??_-;_-@"/>
    <numFmt numFmtId="173" formatCode="_-* #,##0.0000_-;\-* #,##0.0000_-;_-* &quot;-&quot;??_-;_-@"/>
    <numFmt numFmtId="174" formatCode="#,##0.000"/>
    <numFmt numFmtId="175" formatCode="#,##0.0000"/>
    <numFmt numFmtId="176" formatCode="0.000"/>
    <numFmt numFmtId="177" formatCode="_-* #,##0.0000_-;\-* #,##0.0000_-;_-* &quot;-&quot;????_-;_-@"/>
    <numFmt numFmtId="178" formatCode="_-* #,##0.00_-;\-* #,##0.00_-;_-* &quot;-&quot;????_-;_-@"/>
    <numFmt numFmtId="179" formatCode="General&quot; m²&quot;"/>
    <numFmt numFmtId="180" formatCode="0.00&quot; m²&quot;"/>
    <numFmt numFmtId="181" formatCode="#,##0.00\ ;&quot; (&quot;#,##0.00\);&quot; -&quot;#\ ;@\ "/>
    <numFmt numFmtId="182" formatCode="_(&quot;R$ &quot;* #,##0.00_);_(&quot;R$ &quot;* \(#,##0.00\);_(&quot;R$ &quot;* \-??_);_(@_)"/>
    <numFmt numFmtId="183" formatCode="_-&quot;R$ &quot;* #,##0.00_-;&quot;-R$ &quot;* #,##0.00_-;_-&quot;R$ &quot;* \-??_-;_-@"/>
    <numFmt numFmtId="184" formatCode="0.0%"/>
    <numFmt numFmtId="185" formatCode="0.0000%"/>
    <numFmt numFmtId="186" formatCode="#,##0.00&quot; &quot;;#,##0.00&quot; &quot;;&quot;-&quot;#&quot; &quot;;&quot; &quot;@&quot; &quot;"/>
  </numFmts>
  <fonts count="94" x14ac:knownFonts="1">
    <font>
      <sz val="11"/>
      <color rgb="FF000000"/>
      <name val="Calibri"/>
      <scheme val="minor"/>
    </font>
    <font>
      <sz val="10"/>
      <color theme="1"/>
      <name val="Arial"/>
      <family val="2"/>
    </font>
    <font>
      <b/>
      <sz val="18"/>
      <color theme="1"/>
      <name val="Arial"/>
      <family val="2"/>
    </font>
    <font>
      <sz val="11"/>
      <name val="Calibri"/>
      <family val="2"/>
    </font>
    <font>
      <sz val="22"/>
      <color theme="1"/>
      <name val="Arial"/>
      <family val="2"/>
    </font>
    <font>
      <sz val="22"/>
      <color theme="1"/>
      <name val="Times New Roman"/>
      <family val="1"/>
    </font>
    <font>
      <b/>
      <sz val="22"/>
      <color theme="1"/>
      <name val="Arial"/>
      <family val="2"/>
    </font>
    <font>
      <b/>
      <i/>
      <sz val="18"/>
      <color theme="1"/>
      <name val="Arial"/>
      <family val="2"/>
    </font>
    <font>
      <b/>
      <sz val="12"/>
      <color theme="1"/>
      <name val="Arial"/>
      <family val="2"/>
    </font>
    <font>
      <sz val="9"/>
      <color rgb="FF000000"/>
      <name val="Arial"/>
      <family val="2"/>
    </font>
    <font>
      <sz val="10"/>
      <color rgb="FF000000"/>
      <name val="Arial"/>
      <family val="2"/>
    </font>
    <font>
      <b/>
      <sz val="12"/>
      <color rgb="FF000000"/>
      <name val="Arial"/>
      <family val="2"/>
    </font>
    <font>
      <sz val="11"/>
      <color rgb="FF000000"/>
      <name val="Arial"/>
      <family val="2"/>
    </font>
    <font>
      <b/>
      <sz val="10"/>
      <color theme="1"/>
      <name val="Arial"/>
      <family val="2"/>
    </font>
    <font>
      <sz val="11"/>
      <color rgb="FF000000"/>
      <name val="Calibri"/>
      <family val="2"/>
    </font>
    <font>
      <b/>
      <sz val="9"/>
      <color rgb="FF000000"/>
      <name val="Arial"/>
      <family val="2"/>
    </font>
    <font>
      <b/>
      <sz val="10"/>
      <color rgb="FF000000"/>
      <name val="Arial"/>
      <family val="2"/>
    </font>
    <font>
      <i/>
      <sz val="10"/>
      <color rgb="FF000000"/>
      <name val="Arial"/>
      <family val="2"/>
    </font>
    <font>
      <b/>
      <sz val="11"/>
      <color rgb="FF000000"/>
      <name val="Calibri"/>
      <family val="2"/>
    </font>
    <font>
      <b/>
      <sz val="20"/>
      <color theme="1"/>
      <name val="Calibri"/>
      <family val="2"/>
    </font>
    <font>
      <b/>
      <sz val="15"/>
      <color theme="1"/>
      <name val="Calibri"/>
      <family val="2"/>
    </font>
    <font>
      <sz val="12"/>
      <color theme="1"/>
      <name val="Calibri"/>
      <family val="2"/>
    </font>
    <font>
      <b/>
      <u/>
      <sz val="14"/>
      <color theme="1"/>
      <name val="Calibri"/>
      <family val="2"/>
    </font>
    <font>
      <b/>
      <sz val="14"/>
      <color theme="1"/>
      <name val="Calibri"/>
      <family val="2"/>
    </font>
    <font>
      <b/>
      <sz val="14"/>
      <color rgb="FF002060"/>
      <name val="Calibri"/>
      <family val="2"/>
    </font>
    <font>
      <b/>
      <u/>
      <sz val="14"/>
      <color theme="1"/>
      <name val="Calibri"/>
      <family val="2"/>
    </font>
    <font>
      <sz val="12"/>
      <color theme="1"/>
      <name val="Arial"/>
      <family val="2"/>
    </font>
    <font>
      <i/>
      <sz val="9"/>
      <color theme="1"/>
      <name val="Calibri"/>
      <family val="2"/>
    </font>
    <font>
      <i/>
      <sz val="12"/>
      <color theme="1"/>
      <name val="Calibri"/>
      <family val="2"/>
    </font>
    <font>
      <b/>
      <i/>
      <sz val="12"/>
      <color theme="1"/>
      <name val="Calibri"/>
      <family val="2"/>
    </font>
    <font>
      <b/>
      <sz val="12"/>
      <color theme="1"/>
      <name val="Calibri"/>
      <family val="2"/>
    </font>
    <font>
      <sz val="10"/>
      <color theme="1"/>
      <name val="Calibri"/>
      <family val="2"/>
    </font>
    <font>
      <sz val="11"/>
      <color theme="1"/>
      <name val="Calibri"/>
      <family val="2"/>
    </font>
    <font>
      <sz val="11"/>
      <color theme="1"/>
      <name val="Calibri"/>
      <family val="2"/>
      <scheme val="minor"/>
    </font>
    <font>
      <b/>
      <i/>
      <sz val="10"/>
      <color rgb="FF000000"/>
      <name val="Arial"/>
      <family val="2"/>
    </font>
    <font>
      <sz val="8"/>
      <color rgb="FF000000"/>
      <name val="Calibri"/>
      <family val="2"/>
    </font>
    <font>
      <sz val="8"/>
      <color rgb="FF000000"/>
      <name val="Arial"/>
      <family val="2"/>
    </font>
    <font>
      <b/>
      <sz val="8"/>
      <color rgb="FF000000"/>
      <name val="Calibri"/>
      <family val="2"/>
    </font>
    <font>
      <sz val="9"/>
      <color rgb="FF000000"/>
      <name val="Calibri"/>
      <family val="2"/>
    </font>
    <font>
      <b/>
      <sz val="8"/>
      <color rgb="FFFF0000"/>
      <name val="Calibri"/>
      <family val="2"/>
    </font>
    <font>
      <b/>
      <sz val="9"/>
      <color rgb="FF000000"/>
      <name val="Calibri"/>
      <family val="2"/>
    </font>
    <font>
      <b/>
      <sz val="9"/>
      <color rgb="FFFF0000"/>
      <name val="Calibri"/>
      <family val="2"/>
    </font>
    <font>
      <sz val="8"/>
      <color theme="1"/>
      <name val="Calibri"/>
      <family val="2"/>
    </font>
    <font>
      <b/>
      <sz val="8"/>
      <color rgb="FF000000"/>
      <name val="Arial"/>
      <family val="2"/>
    </font>
    <font>
      <sz val="10"/>
      <color rgb="FF000000"/>
      <name val="Calibri"/>
      <family val="2"/>
    </font>
    <font>
      <b/>
      <sz val="9"/>
      <color theme="1"/>
      <name val="Arial"/>
      <family val="2"/>
    </font>
    <font>
      <sz val="8"/>
      <color theme="1"/>
      <name val="Verdana"/>
      <family val="2"/>
    </font>
    <font>
      <b/>
      <sz val="8"/>
      <color theme="1"/>
      <name val="Verdana"/>
      <family val="2"/>
    </font>
    <font>
      <sz val="9"/>
      <color theme="1"/>
      <name val="Arial"/>
      <family val="2"/>
    </font>
    <font>
      <sz val="10"/>
      <color theme="1"/>
      <name val="Times New Roman"/>
      <family val="1"/>
    </font>
    <font>
      <sz val="8"/>
      <color rgb="FF000000"/>
      <name val="Verdana"/>
      <family val="2"/>
    </font>
    <font>
      <b/>
      <sz val="8"/>
      <color rgb="FF000000"/>
      <name val="Verdana"/>
      <family val="2"/>
    </font>
    <font>
      <sz val="8"/>
      <color theme="1"/>
      <name val="Arial"/>
      <family val="2"/>
    </font>
    <font>
      <b/>
      <sz val="10"/>
      <color rgb="FF000000"/>
      <name val="Times New Roman"/>
      <family val="1"/>
    </font>
    <font>
      <b/>
      <sz val="11"/>
      <color rgb="FFFF0000"/>
      <name val="Calibri"/>
      <family val="2"/>
    </font>
    <font>
      <b/>
      <sz val="11"/>
      <color theme="1"/>
      <name val="Arial"/>
      <family val="2"/>
    </font>
    <font>
      <b/>
      <sz val="12"/>
      <color rgb="FF000000"/>
      <name val="Calibri"/>
      <family val="2"/>
    </font>
    <font>
      <b/>
      <sz val="10"/>
      <color rgb="FF000000"/>
      <name val="Calibri"/>
      <family val="2"/>
    </font>
    <font>
      <b/>
      <sz val="10"/>
      <color rgb="FFFF0000"/>
      <name val="Calibri"/>
      <family val="2"/>
    </font>
    <font>
      <b/>
      <sz val="8"/>
      <color theme="1"/>
      <name val="Arial"/>
      <family val="2"/>
    </font>
    <font>
      <sz val="9"/>
      <color rgb="FF000000"/>
      <name val="Verdana"/>
      <family val="2"/>
    </font>
    <font>
      <sz val="10"/>
      <color theme="1"/>
      <name val="Tahoma"/>
      <family val="2"/>
    </font>
    <font>
      <sz val="10"/>
      <color rgb="FF000000"/>
      <name val="Tahoma"/>
      <family val="2"/>
    </font>
    <font>
      <b/>
      <sz val="8"/>
      <color theme="1"/>
      <name val="Calibri"/>
      <family val="2"/>
    </font>
    <font>
      <sz val="9"/>
      <color rgb="FFFF0000"/>
      <name val="Arial"/>
      <family val="2"/>
    </font>
    <font>
      <b/>
      <sz val="10"/>
      <color rgb="FF000000"/>
      <name val="Tahoma"/>
      <family val="2"/>
    </font>
    <font>
      <b/>
      <i/>
      <sz val="8"/>
      <color rgb="FF000000"/>
      <name val="Arial"/>
      <family val="2"/>
    </font>
    <font>
      <sz val="15"/>
      <color rgb="FF000000"/>
      <name val="Verdana"/>
      <family val="2"/>
    </font>
    <font>
      <sz val="11"/>
      <color rgb="FFFF0000"/>
      <name val="Calibri"/>
      <family val="2"/>
    </font>
    <font>
      <sz val="10"/>
      <color rgb="FF000000"/>
      <name val="Verdana"/>
      <family val="2"/>
    </font>
    <font>
      <b/>
      <sz val="10"/>
      <color rgb="FFFF0000"/>
      <name val="Arial"/>
      <family val="2"/>
    </font>
    <font>
      <i/>
      <sz val="9"/>
      <color theme="1"/>
      <name val="Arial"/>
      <family val="2"/>
    </font>
    <font>
      <sz val="9"/>
      <color theme="1"/>
      <name val="Calibri"/>
      <family val="2"/>
    </font>
    <font>
      <i/>
      <sz val="10"/>
      <color theme="1"/>
      <name val="Arial"/>
      <family val="2"/>
    </font>
    <font>
      <i/>
      <sz val="9"/>
      <color rgb="FF000000"/>
      <name val="Arial"/>
      <family val="2"/>
    </font>
    <font>
      <i/>
      <sz val="9"/>
      <color rgb="FF000000"/>
      <name val="Verdana"/>
      <family val="2"/>
    </font>
    <font>
      <b/>
      <sz val="9"/>
      <color rgb="FF000000"/>
      <name val="Times New Roman"/>
      <family val="1"/>
    </font>
    <font>
      <sz val="8"/>
      <color rgb="FFFF0000"/>
      <name val="Calibri"/>
      <family val="2"/>
    </font>
    <font>
      <b/>
      <sz val="12"/>
      <color theme="1"/>
      <name val="Tahoma"/>
      <family val="2"/>
    </font>
    <font>
      <b/>
      <i/>
      <sz val="10"/>
      <color theme="1"/>
      <name val="Arial"/>
      <family val="2"/>
    </font>
    <font>
      <sz val="8"/>
      <name val="Calibri"/>
      <family val="2"/>
      <scheme val="minor"/>
    </font>
    <font>
      <b/>
      <sz val="9"/>
      <color rgb="FF000000"/>
      <name val="Arial"/>
      <family val="2"/>
    </font>
    <font>
      <sz val="8"/>
      <color rgb="FF000000"/>
      <name val="Calibri"/>
      <family val="2"/>
    </font>
    <font>
      <sz val="9"/>
      <color rgb="FF000000"/>
      <name val="Arial"/>
      <family val="2"/>
    </font>
    <font>
      <sz val="9"/>
      <color theme="1"/>
      <name val="Arial"/>
      <family val="2"/>
    </font>
    <font>
      <sz val="8"/>
      <color theme="1"/>
      <name val="Verdana"/>
      <family val="2"/>
    </font>
    <font>
      <sz val="10"/>
      <color rgb="FF000000"/>
      <name val="Arial"/>
      <family val="2"/>
    </font>
    <font>
      <b/>
      <sz val="9"/>
      <color theme="1"/>
      <name val="Arial"/>
      <family val="2"/>
    </font>
    <font>
      <b/>
      <sz val="8"/>
      <color theme="1"/>
      <name val="Verdana"/>
      <family val="2"/>
    </font>
    <font>
      <sz val="11"/>
      <color rgb="FF000000"/>
      <name val="Calibri"/>
      <family val="2"/>
      <scheme val="minor"/>
    </font>
    <font>
      <b/>
      <sz val="9"/>
      <name val="Arial"/>
      <family val="2"/>
    </font>
    <font>
      <sz val="8"/>
      <name val="Calibri"/>
      <family val="2"/>
      <scheme val="minor"/>
    </font>
    <font>
      <sz val="11"/>
      <color rgb="FF000000"/>
      <name val="Calibri"/>
      <family val="2"/>
      <scheme val="minor"/>
    </font>
    <font>
      <sz val="8"/>
      <name val="Calibri"/>
      <family val="2"/>
      <scheme val="minor"/>
    </font>
  </fonts>
  <fills count="41">
    <fill>
      <patternFill patternType="none"/>
    </fill>
    <fill>
      <patternFill patternType="gray125"/>
    </fill>
    <fill>
      <patternFill patternType="solid">
        <fgColor rgb="FFC0C0C0"/>
        <bgColor rgb="FFC0C0C0"/>
      </patternFill>
    </fill>
    <fill>
      <patternFill patternType="solid">
        <fgColor rgb="FFB8CCE4"/>
        <bgColor rgb="FFB8CCE4"/>
      </patternFill>
    </fill>
    <fill>
      <patternFill patternType="solid">
        <fgColor rgb="FFFFC000"/>
        <bgColor rgb="FFFFC000"/>
      </patternFill>
    </fill>
    <fill>
      <patternFill patternType="solid">
        <fgColor rgb="FF0070C0"/>
        <bgColor rgb="FF0070C0"/>
      </patternFill>
    </fill>
    <fill>
      <patternFill patternType="solid">
        <fgColor rgb="FFDBE5F1"/>
        <bgColor rgb="FFDBE5F1"/>
      </patternFill>
    </fill>
    <fill>
      <patternFill patternType="solid">
        <fgColor rgb="FF00B0F0"/>
        <bgColor rgb="FF00B0F0"/>
      </patternFill>
    </fill>
    <fill>
      <patternFill patternType="solid">
        <fgColor rgb="FF92D050"/>
        <bgColor rgb="FF92D050"/>
      </patternFill>
    </fill>
    <fill>
      <patternFill patternType="solid">
        <fgColor rgb="FF00B050"/>
        <bgColor rgb="FF00B050"/>
      </patternFill>
    </fill>
    <fill>
      <patternFill patternType="solid">
        <fgColor rgb="FFFFFFFF"/>
        <bgColor rgb="FFFFFFFF"/>
      </patternFill>
    </fill>
    <fill>
      <patternFill patternType="solid">
        <fgColor rgb="FF969696"/>
        <bgColor rgb="FF969696"/>
      </patternFill>
    </fill>
    <fill>
      <patternFill patternType="solid">
        <fgColor rgb="FFFBD4B4"/>
        <bgColor rgb="FFFBD4B4"/>
      </patternFill>
    </fill>
    <fill>
      <patternFill patternType="solid">
        <fgColor rgb="FF92CDDC"/>
        <bgColor rgb="FF92CDDC"/>
      </patternFill>
    </fill>
    <fill>
      <patternFill patternType="solid">
        <fgColor rgb="FFF4B083"/>
        <bgColor rgb="FFF4B083"/>
      </patternFill>
    </fill>
    <fill>
      <patternFill patternType="solid">
        <fgColor rgb="FFD8D8D8"/>
        <bgColor rgb="FFD8D8D8"/>
      </patternFill>
    </fill>
    <fill>
      <patternFill patternType="solid">
        <fgColor rgb="FFE2ECF7"/>
        <bgColor rgb="FFE2ECF7"/>
      </patternFill>
    </fill>
    <fill>
      <patternFill patternType="solid">
        <fgColor rgb="FFBFBFBF"/>
        <bgColor rgb="FFBFBFBF"/>
      </patternFill>
    </fill>
    <fill>
      <patternFill patternType="solid">
        <fgColor rgb="FFF2F2F2"/>
        <bgColor rgb="FFF2F2F2"/>
      </patternFill>
    </fill>
    <fill>
      <patternFill patternType="solid">
        <fgColor rgb="FFF2DBDB"/>
        <bgColor rgb="FFF2DBDB"/>
      </patternFill>
    </fill>
    <fill>
      <patternFill patternType="solid">
        <fgColor rgb="FF5B9BD5"/>
        <bgColor rgb="FF5B9BD5"/>
      </patternFill>
    </fill>
    <fill>
      <patternFill patternType="solid">
        <fgColor rgb="FFFABF8F"/>
        <bgColor rgb="FFFABF8F"/>
      </patternFill>
    </fill>
    <fill>
      <patternFill patternType="solid">
        <fgColor theme="0"/>
        <bgColor theme="0"/>
      </patternFill>
    </fill>
    <fill>
      <patternFill patternType="solid">
        <fgColor rgb="FFDBE9F7"/>
        <bgColor rgb="FFDBE9F7"/>
      </patternFill>
    </fill>
    <fill>
      <patternFill patternType="solid">
        <fgColor rgb="FFD9F2D0"/>
        <bgColor rgb="FFD9F2D0"/>
      </patternFill>
    </fill>
    <fill>
      <patternFill patternType="solid">
        <fgColor rgb="FFFFFF00"/>
        <bgColor rgb="FFFFFF00"/>
      </patternFill>
    </fill>
    <fill>
      <patternFill patternType="solid">
        <fgColor theme="4"/>
        <bgColor theme="4"/>
      </patternFill>
    </fill>
    <fill>
      <patternFill patternType="solid">
        <fgColor rgb="FFD99594"/>
        <bgColor rgb="FFD99594"/>
      </patternFill>
    </fill>
    <fill>
      <patternFill patternType="solid">
        <fgColor rgb="FFCCC0D9"/>
        <bgColor rgb="FFCCC0D9"/>
      </patternFill>
    </fill>
    <fill>
      <patternFill patternType="solid">
        <fgColor rgb="FFA5A5A5"/>
        <bgColor rgb="FFA5A5A5"/>
      </patternFill>
    </fill>
    <fill>
      <patternFill patternType="solid">
        <fgColor rgb="FFFF0000"/>
        <bgColor rgb="FFFF0000"/>
      </patternFill>
    </fill>
    <fill>
      <patternFill patternType="solid">
        <fgColor rgb="FFFFE598"/>
        <bgColor rgb="FFFFE598"/>
      </patternFill>
    </fill>
    <fill>
      <patternFill patternType="solid">
        <fgColor rgb="FFB2A1C7"/>
        <bgColor rgb="FFB2A1C7"/>
      </patternFill>
    </fill>
    <fill>
      <patternFill patternType="solid">
        <fgColor rgb="FFB6DDE8"/>
        <bgColor rgb="FFB6DDE8"/>
      </patternFill>
    </fill>
    <fill>
      <patternFill patternType="solid">
        <fgColor theme="0"/>
        <bgColor indexed="64"/>
      </patternFill>
    </fill>
    <fill>
      <patternFill patternType="solid">
        <fgColor theme="0"/>
        <bgColor rgb="FFFBD4B4"/>
      </patternFill>
    </fill>
    <fill>
      <patternFill patternType="solid">
        <fgColor theme="0"/>
        <bgColor rgb="FFFABF8F"/>
      </patternFill>
    </fill>
    <fill>
      <patternFill patternType="solid">
        <fgColor theme="0"/>
        <bgColor rgb="FF92D050"/>
      </patternFill>
    </fill>
    <fill>
      <patternFill patternType="solid">
        <fgColor theme="0"/>
        <bgColor rgb="FFB8CCE4"/>
      </patternFill>
    </fill>
    <fill>
      <patternFill patternType="solid">
        <fgColor theme="9" tint="0.79998168889431442"/>
        <bgColor rgb="FFCCC0D9"/>
      </patternFill>
    </fill>
    <fill>
      <patternFill patternType="solid">
        <fgColor theme="6" tint="0.39997558519241921"/>
        <bgColor rgb="FF92D050"/>
      </patternFill>
    </fill>
  </fills>
  <borders count="18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double">
        <color rgb="FF000000"/>
      </bottom>
      <diagonal/>
    </border>
    <border>
      <left/>
      <right/>
      <top style="medium">
        <color rgb="FF000000"/>
      </top>
      <bottom style="double">
        <color rgb="FF000000"/>
      </bottom>
      <diagonal/>
    </border>
    <border>
      <left/>
      <right style="medium">
        <color rgb="FF000000"/>
      </right>
      <top style="medium">
        <color rgb="FF000000"/>
      </top>
      <bottom style="double">
        <color rgb="FF000000"/>
      </bottom>
      <diagonal/>
    </border>
    <border>
      <left style="medium">
        <color rgb="FF000000"/>
      </left>
      <right style="thin">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medium">
        <color rgb="FF000000"/>
      </right>
      <top style="double">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style="hair">
        <color rgb="FF000000"/>
      </right>
      <top/>
      <bottom style="thin">
        <color rgb="FF000000"/>
      </bottom>
      <diagonal/>
    </border>
    <border>
      <left style="hair">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style="hair">
        <color rgb="FF000000"/>
      </left>
      <right style="hair">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hair">
        <color rgb="FF000000"/>
      </left>
      <right style="hair">
        <color rgb="FF000000"/>
      </right>
      <top/>
      <bottom/>
      <diagonal/>
    </border>
    <border>
      <left style="hair">
        <color rgb="FF000000"/>
      </left>
      <right style="hair">
        <color rgb="FF000000"/>
      </right>
      <top style="medium">
        <color rgb="FF000000"/>
      </top>
      <bottom style="medium">
        <color rgb="FF000000"/>
      </bottom>
      <diagonal/>
    </border>
    <border>
      <left style="hair">
        <color rgb="FF000000"/>
      </left>
      <right style="hair">
        <color rgb="FF000000"/>
      </right>
      <top style="medium">
        <color rgb="FF000000"/>
      </top>
      <bottom/>
      <diagonal/>
    </border>
    <border>
      <left/>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dotted">
        <color rgb="FF000000"/>
      </right>
      <top style="thin">
        <color rgb="FF000000"/>
      </top>
      <bottom/>
      <diagonal/>
    </border>
    <border>
      <left style="thin">
        <color rgb="FF000000"/>
      </left>
      <right style="dotted">
        <color rgb="FF000000"/>
      </right>
      <top/>
      <bottom style="thin">
        <color rgb="FF000000"/>
      </bottom>
      <diagonal/>
    </border>
    <border>
      <left style="dotted">
        <color rgb="FF000000"/>
      </left>
      <right style="dotted">
        <color rgb="FF000000"/>
      </right>
      <top/>
      <bottom style="thin">
        <color rgb="FF000000"/>
      </bottom>
      <diagonal/>
    </border>
    <border>
      <left style="thin">
        <color rgb="FF000000"/>
      </left>
      <right style="dotted">
        <color rgb="FF000000"/>
      </right>
      <top style="thin">
        <color rgb="FF000000"/>
      </top>
      <bottom style="thin">
        <color rgb="FF000000"/>
      </bottom>
      <diagonal/>
    </border>
    <border>
      <left style="dotted">
        <color rgb="FF000000"/>
      </left>
      <right style="dotted">
        <color rgb="FF000000"/>
      </right>
      <top style="thin">
        <color rgb="FF000000"/>
      </top>
      <bottom style="thin">
        <color rgb="FF000000"/>
      </bottom>
      <diagonal/>
    </border>
    <border>
      <left style="dotted">
        <color rgb="FF000000"/>
      </left>
      <right style="thin">
        <color rgb="FF000000"/>
      </right>
      <top style="thin">
        <color rgb="FF000000"/>
      </top>
      <bottom style="thin">
        <color rgb="FF000000"/>
      </bottom>
      <diagonal/>
    </border>
    <border>
      <left style="dotted">
        <color rgb="FF000000"/>
      </left>
      <right style="dotted">
        <color rgb="FF000000"/>
      </right>
      <top style="thin">
        <color rgb="FF000000"/>
      </top>
      <bottom/>
      <diagonal/>
    </border>
    <border>
      <left style="dotted">
        <color rgb="FF000000"/>
      </left>
      <right style="thin">
        <color rgb="FF000000"/>
      </right>
      <top/>
      <bottom style="thin">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rgb="FF000000"/>
      </left>
      <right style="thin">
        <color rgb="FF000000"/>
      </right>
      <top/>
      <bottom style="hair">
        <color rgb="FF000000"/>
      </bottom>
      <diagonal/>
    </border>
    <border>
      <left/>
      <right style="dotted">
        <color rgb="FF000000"/>
      </right>
      <top style="thin">
        <color rgb="FF000000"/>
      </top>
      <bottom/>
      <diagonal/>
    </border>
    <border>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dotted">
        <color rgb="FF000000"/>
      </top>
      <bottom style="thin">
        <color rgb="FF000000"/>
      </bottom>
      <diagonal/>
    </border>
    <border>
      <left style="thin">
        <color rgb="FF000000"/>
      </left>
      <right style="medium">
        <color rgb="FF000000"/>
      </right>
      <top style="thin">
        <color rgb="FF000000"/>
      </top>
      <bottom/>
      <diagonal/>
    </border>
    <border>
      <left style="dotted">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bottom/>
      <diagonal/>
    </border>
    <border>
      <left/>
      <right style="hair">
        <color rgb="FF000000"/>
      </right>
      <top/>
      <bottom style="hair">
        <color rgb="FF000000"/>
      </bottom>
      <diagonal/>
    </border>
    <border>
      <left/>
      <right/>
      <top/>
      <bottom style="hair">
        <color rgb="FF000000"/>
      </bottom>
      <diagonal/>
    </border>
    <border>
      <left/>
      <right style="hair">
        <color rgb="FF000000"/>
      </right>
      <top/>
      <bottom/>
      <diagonal/>
    </border>
    <border>
      <left/>
      <right style="medium">
        <color rgb="FF000000"/>
      </right>
      <top style="thin">
        <color rgb="FF000000"/>
      </top>
      <bottom/>
      <diagonal/>
    </border>
    <border>
      <left style="medium">
        <color rgb="FF000000"/>
      </left>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hair">
        <color rgb="FF000000"/>
      </left>
      <right/>
      <top/>
      <bottom/>
      <diagonal/>
    </border>
    <border>
      <left style="thin">
        <color rgb="FF000000"/>
      </left>
      <right/>
      <top/>
      <bottom/>
      <diagonal/>
    </border>
    <border>
      <left/>
      <right style="hair">
        <color rgb="FF000000"/>
      </right>
      <top style="medium">
        <color rgb="FF000000"/>
      </top>
      <bottom/>
      <diagonal/>
    </border>
    <border>
      <left style="medium">
        <color rgb="FF000000"/>
      </left>
      <right/>
      <top style="medium">
        <color rgb="FF000000"/>
      </top>
      <bottom/>
      <diagonal/>
    </border>
    <border>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dotted">
        <color rgb="FF000000"/>
      </right>
      <top style="medium">
        <color rgb="FF000000"/>
      </top>
      <bottom style="thin">
        <color rgb="FF000000"/>
      </bottom>
      <diagonal/>
    </border>
    <border>
      <left style="dotted">
        <color rgb="FF000000"/>
      </left>
      <right style="dotted">
        <color rgb="FF000000"/>
      </right>
      <top style="medium">
        <color rgb="FF000000"/>
      </top>
      <bottom style="thin">
        <color rgb="FF000000"/>
      </bottom>
      <diagonal/>
    </border>
    <border>
      <left/>
      <right style="dotted">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dotted">
        <color rgb="FF000000"/>
      </right>
      <top/>
      <bottom style="dotted">
        <color rgb="FF000000"/>
      </bottom>
      <diagonal/>
    </border>
    <border>
      <left style="dotted">
        <color rgb="FF000000"/>
      </left>
      <right style="dotted">
        <color rgb="FF000000"/>
      </right>
      <top style="thin">
        <color rgb="FF000000"/>
      </top>
      <bottom style="dotted">
        <color rgb="FF000000"/>
      </bottom>
      <diagonal/>
    </border>
    <border>
      <left/>
      <right style="dotted">
        <color rgb="FF000000"/>
      </right>
      <top/>
      <bottom style="dotted">
        <color rgb="FF000000"/>
      </bottom>
      <diagonal/>
    </border>
    <border>
      <left/>
      <right style="thin">
        <color rgb="FF000000"/>
      </right>
      <top/>
      <bottom style="dotted">
        <color rgb="FF000000"/>
      </bottom>
      <diagonal/>
    </border>
    <border>
      <left/>
      <right style="dotted">
        <color rgb="FF000000"/>
      </right>
      <top/>
      <bottom/>
      <diagonal/>
    </border>
    <border>
      <left style="thin">
        <color rgb="FF000000"/>
      </left>
      <right style="dotted">
        <color rgb="FF000000"/>
      </right>
      <top style="thin">
        <color rgb="FF000000"/>
      </top>
      <bottom style="medium">
        <color rgb="FF000000"/>
      </bottom>
      <diagonal/>
    </border>
    <border>
      <left/>
      <right style="dotted">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style="thin">
        <color rgb="FF000000"/>
      </right>
      <top style="dotted">
        <color rgb="FF000000"/>
      </top>
      <bottom style="dotted">
        <color rgb="FF000000"/>
      </bottom>
      <diagonal/>
    </border>
    <border>
      <left style="dotted">
        <color rgb="FF000000"/>
      </left>
      <right style="dotted">
        <color rgb="FF000000"/>
      </right>
      <top/>
      <bottom style="dotted">
        <color rgb="FF000000"/>
      </bottom>
      <diagonal/>
    </border>
    <border>
      <left style="thin">
        <color rgb="FF000000"/>
      </left>
      <right style="hair">
        <color rgb="FF000000"/>
      </right>
      <top style="medium">
        <color rgb="FF000000"/>
      </top>
      <bottom style="medium">
        <color rgb="FF000000"/>
      </bottom>
      <diagonal/>
    </border>
    <border>
      <left style="hair">
        <color rgb="FF000000"/>
      </left>
      <right style="thin">
        <color rgb="FF000000"/>
      </right>
      <top style="medium">
        <color rgb="FF000000"/>
      </top>
      <bottom style="medium">
        <color rgb="FF000000"/>
      </bottom>
      <diagonal/>
    </border>
    <border>
      <left style="dotted">
        <color rgb="FF000000"/>
      </left>
      <right style="thin">
        <color rgb="FF000000"/>
      </right>
      <top/>
      <bottom style="dotted">
        <color rgb="FF000000"/>
      </bottom>
      <diagonal/>
    </border>
    <border>
      <left style="thin">
        <color rgb="FF000000"/>
      </left>
      <right style="hair">
        <color rgb="FF000000"/>
      </right>
      <top/>
      <bottom style="hair">
        <color rgb="FF000000"/>
      </bottom>
      <diagonal/>
    </border>
    <border>
      <left style="hair">
        <color rgb="FF000000"/>
      </left>
      <right style="thin">
        <color rgb="FF000000"/>
      </right>
      <top style="hair">
        <color rgb="FF000000"/>
      </top>
      <bottom/>
      <diagonal/>
    </border>
    <border>
      <left style="dotted">
        <color rgb="FF000000"/>
      </left>
      <right style="thin">
        <color rgb="FF000000"/>
      </right>
      <top style="medium">
        <color rgb="FF000000"/>
      </top>
      <bottom style="thin">
        <color rgb="FF000000"/>
      </bottom>
      <diagonal/>
    </border>
    <border>
      <left/>
      <right/>
      <top style="thin">
        <color rgb="FF000000"/>
      </top>
      <bottom style="thin">
        <color rgb="FF000000"/>
      </bottom>
      <diagonal/>
    </border>
    <border>
      <left style="thin">
        <color rgb="FF000000"/>
      </left>
      <right style="hair">
        <color rgb="FF000000"/>
      </right>
      <top style="medium">
        <color rgb="FF000000"/>
      </top>
      <bottom/>
      <diagonal/>
    </border>
    <border>
      <left style="hair">
        <color rgb="FF000000"/>
      </left>
      <right style="thin">
        <color rgb="FF000000"/>
      </right>
      <top style="medium">
        <color rgb="FF000000"/>
      </top>
      <bottom/>
      <diagonal/>
    </border>
    <border>
      <left style="dotted">
        <color rgb="FF000000"/>
      </left>
      <right style="dotted">
        <color rgb="FF000000"/>
      </right>
      <top style="dotted">
        <color rgb="FF000000"/>
      </top>
      <bottom/>
      <diagonal/>
    </border>
    <border>
      <left style="dotted">
        <color rgb="FF000000"/>
      </left>
      <right style="dotted">
        <color rgb="FF000000"/>
      </right>
      <top style="dotted">
        <color rgb="FF000000"/>
      </top>
      <bottom/>
      <diagonal/>
    </border>
    <border>
      <left style="dotted">
        <color rgb="FF000000"/>
      </left>
      <right style="dotted">
        <color rgb="FF000000"/>
      </right>
      <top style="thin">
        <color rgb="FF000000"/>
      </top>
      <bottom style="medium">
        <color rgb="FF000000"/>
      </bottom>
      <diagonal/>
    </border>
    <border>
      <left style="dotted">
        <color rgb="FF000000"/>
      </left>
      <right style="thin">
        <color rgb="FF000000"/>
      </right>
      <top style="dotted">
        <color rgb="FF000000"/>
      </top>
      <bottom/>
      <diagonal/>
    </border>
    <border>
      <left style="dotted">
        <color rgb="FF000000"/>
      </left>
      <right style="thin">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diagonal/>
    </border>
    <border>
      <left style="thin">
        <color indexed="64"/>
      </left>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medium">
        <color rgb="FF000000"/>
      </top>
      <bottom/>
      <diagonal/>
    </border>
  </borders>
  <cellStyleXfs count="4">
    <xf numFmtId="0" fontId="0" fillId="0" borderId="0"/>
    <xf numFmtId="43" fontId="89" fillId="0" borderId="0" applyFont="0" applyFill="0" applyBorder="0" applyAlignment="0" applyProtection="0"/>
    <xf numFmtId="186" fontId="14" fillId="0" borderId="79"/>
    <xf numFmtId="9" fontId="92" fillId="0" borderId="0" applyFont="0" applyFill="0" applyBorder="0" applyAlignment="0" applyProtection="0"/>
  </cellStyleXfs>
  <cellXfs count="1322">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xf numFmtId="0" fontId="1" fillId="0" borderId="0" xfId="0" applyFont="1"/>
    <xf numFmtId="0" fontId="1" fillId="0" borderId="5" xfId="0" applyFont="1" applyBorder="1"/>
    <xf numFmtId="0" fontId="4" fillId="0" borderId="4" xfId="0" applyFont="1" applyBorder="1"/>
    <xf numFmtId="0" fontId="5" fillId="0" borderId="0" xfId="0" applyFont="1" applyAlignment="1">
      <alignment horizontal="center"/>
    </xf>
    <xf numFmtId="0" fontId="4" fillId="0" borderId="0" xfId="0" applyFont="1"/>
    <xf numFmtId="0" fontId="4" fillId="0" borderId="5" xfId="0" applyFont="1" applyBorder="1"/>
    <xf numFmtId="0" fontId="6" fillId="0" borderId="4" xfId="0" applyFont="1" applyBorder="1"/>
    <xf numFmtId="0" fontId="6" fillId="0" borderId="0" xfId="0" applyFont="1"/>
    <xf numFmtId="0" fontId="6" fillId="0" borderId="5" xfId="0" applyFont="1" applyBorder="1"/>
    <xf numFmtId="0" fontId="6" fillId="0" borderId="4" xfId="0" applyFont="1" applyBorder="1" applyAlignment="1">
      <alignment horizontal="center"/>
    </xf>
    <xf numFmtId="0" fontId="6" fillId="0" borderId="0" xfId="0" applyFont="1" applyAlignment="1">
      <alignment horizontal="center"/>
    </xf>
    <xf numFmtId="0" fontId="6" fillId="0" borderId="5" xfId="0" applyFont="1" applyBorder="1" applyAlignment="1">
      <alignment horizontal="center"/>
    </xf>
    <xf numFmtId="0" fontId="1" fillId="0" borderId="6" xfId="0" applyFont="1" applyBorder="1"/>
    <xf numFmtId="0" fontId="1" fillId="0" borderId="7" xfId="0" applyFont="1" applyBorder="1"/>
    <xf numFmtId="0" fontId="1" fillId="0" borderId="8" xfId="0" applyFont="1" applyBorder="1"/>
    <xf numFmtId="0" fontId="9" fillId="0" borderId="1" xfId="0" applyFont="1" applyBorder="1"/>
    <xf numFmtId="0" fontId="10" fillId="0" borderId="2" xfId="0" applyFont="1" applyBorder="1"/>
    <xf numFmtId="164" fontId="10" fillId="0" borderId="2" xfId="0" applyNumberFormat="1" applyFont="1" applyBorder="1"/>
    <xf numFmtId="164" fontId="10" fillId="0" borderId="2" xfId="0" applyNumberFormat="1" applyFont="1" applyBorder="1" applyAlignment="1">
      <alignment horizontal="left"/>
    </xf>
    <xf numFmtId="0" fontId="9" fillId="0" borderId="4" xfId="0" applyFont="1" applyBorder="1"/>
    <xf numFmtId="0" fontId="10" fillId="0" borderId="0" xfId="0" applyFont="1"/>
    <xf numFmtId="164" fontId="10" fillId="0" borderId="0" xfId="0" applyNumberFormat="1" applyFont="1"/>
    <xf numFmtId="164" fontId="10" fillId="0" borderId="0" xfId="0" applyNumberFormat="1" applyFont="1" applyAlignment="1">
      <alignment horizontal="left"/>
    </xf>
    <xf numFmtId="0" fontId="9" fillId="0" borderId="4" xfId="0" applyFont="1" applyBorder="1" applyAlignment="1">
      <alignment horizontal="left"/>
    </xf>
    <xf numFmtId="0" fontId="1" fillId="0" borderId="0" xfId="0" applyFont="1" applyAlignment="1">
      <alignment horizontal="center" vertical="center"/>
    </xf>
    <xf numFmtId="164" fontId="13" fillId="0" borderId="0" xfId="0" applyNumberFormat="1" applyFont="1" applyAlignment="1">
      <alignment horizontal="center" vertical="center"/>
    </xf>
    <xf numFmtId="0" fontId="14" fillId="0" borderId="3" xfId="0" applyFont="1" applyBorder="1"/>
    <xf numFmtId="0" fontId="14" fillId="0" borderId="5" xfId="0" applyFont="1" applyBorder="1"/>
    <xf numFmtId="0" fontId="15" fillId="0" borderId="15" xfId="0" applyFont="1" applyBorder="1" applyAlignment="1">
      <alignment vertical="center" wrapText="1"/>
    </xf>
    <xf numFmtId="0" fontId="16" fillId="0" borderId="15" xfId="0" applyFont="1" applyBorder="1" applyAlignment="1">
      <alignment horizontal="center" vertical="center" wrapText="1"/>
    </xf>
    <xf numFmtId="0" fontId="16" fillId="0" borderId="15" xfId="0" applyFont="1" applyBorder="1" applyAlignment="1">
      <alignment vertical="center" wrapText="1"/>
    </xf>
    <xf numFmtId="164" fontId="16" fillId="0" borderId="12" xfId="0" applyNumberFormat="1" applyFont="1" applyBorder="1" applyAlignment="1">
      <alignment horizontal="center" vertical="center" wrapText="1"/>
    </xf>
    <xf numFmtId="0" fontId="15" fillId="2" borderId="15" xfId="0" applyFont="1" applyFill="1" applyBorder="1" applyAlignment="1">
      <alignment horizontal="center"/>
    </xf>
    <xf numFmtId="0" fontId="10" fillId="2" borderId="15" xfId="0" applyFont="1" applyFill="1" applyBorder="1"/>
    <xf numFmtId="0" fontId="16" fillId="2" borderId="15" xfId="0" applyFont="1" applyFill="1" applyBorder="1" applyAlignment="1">
      <alignment horizontal="center"/>
    </xf>
    <xf numFmtId="165" fontId="10" fillId="2" borderId="15" xfId="0" applyNumberFormat="1" applyFont="1" applyFill="1" applyBorder="1" applyAlignment="1">
      <alignment horizontal="center"/>
    </xf>
    <xf numFmtId="165" fontId="10" fillId="2" borderId="15" xfId="0" applyNumberFormat="1" applyFont="1" applyFill="1" applyBorder="1" applyAlignment="1">
      <alignment horizontal="left"/>
    </xf>
    <xf numFmtId="0" fontId="9" fillId="0" borderId="15" xfId="0" applyFont="1" applyBorder="1" applyAlignment="1">
      <alignment horizontal="center"/>
    </xf>
    <xf numFmtId="0" fontId="10" fillId="0" borderId="15" xfId="0" applyFont="1" applyBorder="1"/>
    <xf numFmtId="0" fontId="10" fillId="0" borderId="15" xfId="0" applyFont="1" applyBorder="1" applyAlignment="1">
      <alignment horizontal="center"/>
    </xf>
    <xf numFmtId="10" fontId="10" fillId="0" borderId="15" xfId="0" applyNumberFormat="1" applyFont="1" applyBorder="1" applyAlignment="1">
      <alignment horizontal="center"/>
    </xf>
    <xf numFmtId="164" fontId="10" fillId="0" borderId="15" xfId="0" applyNumberFormat="1" applyFont="1" applyBorder="1" applyAlignment="1">
      <alignment horizontal="left"/>
    </xf>
    <xf numFmtId="0" fontId="14" fillId="0" borderId="0" xfId="0" applyFont="1"/>
    <xf numFmtId="0" fontId="10" fillId="0" borderId="15" xfId="0" applyFont="1" applyBorder="1" applyAlignment="1">
      <alignment horizontal="left"/>
    </xf>
    <xf numFmtId="164" fontId="10" fillId="2" borderId="15" xfId="0" applyNumberFormat="1" applyFont="1" applyFill="1" applyBorder="1" applyAlignment="1">
      <alignment horizontal="center"/>
    </xf>
    <xf numFmtId="9" fontId="10" fillId="2" borderId="15" xfId="0" applyNumberFormat="1" applyFont="1" applyFill="1" applyBorder="1" applyAlignment="1">
      <alignment horizontal="center"/>
    </xf>
    <xf numFmtId="164" fontId="10" fillId="2" borderId="15" xfId="0" applyNumberFormat="1" applyFont="1" applyFill="1" applyBorder="1" applyAlignment="1">
      <alignment horizontal="left"/>
    </xf>
    <xf numFmtId="9" fontId="10" fillId="0" borderId="15" xfId="0" applyNumberFormat="1" applyFont="1" applyBorder="1" applyAlignment="1">
      <alignment horizontal="center"/>
    </xf>
    <xf numFmtId="164" fontId="10" fillId="0" borderId="15" xfId="0" applyNumberFormat="1" applyFont="1" applyBorder="1" applyAlignment="1">
      <alignment horizontal="center"/>
    </xf>
    <xf numFmtId="164" fontId="10" fillId="0" borderId="15" xfId="0" applyNumberFormat="1" applyFont="1" applyBorder="1"/>
    <xf numFmtId="0" fontId="16" fillId="2" borderId="15" xfId="0" applyFont="1" applyFill="1" applyBorder="1" applyAlignment="1">
      <alignment horizontal="left"/>
    </xf>
    <xf numFmtId="10" fontId="16" fillId="2" borderId="15" xfId="0" applyNumberFormat="1" applyFont="1" applyFill="1" applyBorder="1"/>
    <xf numFmtId="164" fontId="16" fillId="2" borderId="15" xfId="0" applyNumberFormat="1" applyFont="1" applyFill="1" applyBorder="1" applyAlignment="1">
      <alignment horizontal="left"/>
    </xf>
    <xf numFmtId="0" fontId="15" fillId="0" borderId="4" xfId="0" applyFont="1" applyBorder="1" applyAlignment="1">
      <alignment horizontal="center"/>
    </xf>
    <xf numFmtId="0" fontId="16" fillId="0" borderId="0" xfId="0" applyFont="1" applyAlignment="1">
      <alignment horizontal="left"/>
    </xf>
    <xf numFmtId="0" fontId="16" fillId="0" borderId="0" xfId="0" applyFont="1"/>
    <xf numFmtId="166" fontId="16" fillId="0" borderId="0" xfId="0" applyNumberFormat="1" applyFont="1"/>
    <xf numFmtId="166" fontId="14" fillId="0" borderId="0" xfId="0" applyNumberFormat="1" applyFont="1"/>
    <xf numFmtId="0" fontId="15" fillId="0" borderId="4" xfId="0" applyFont="1" applyBorder="1" applyAlignment="1">
      <alignment horizontal="left"/>
    </xf>
    <xf numFmtId="164" fontId="10" fillId="0" borderId="0" xfId="0" applyNumberFormat="1"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vertical="center" wrapText="1"/>
    </xf>
    <xf numFmtId="164" fontId="16" fillId="0" borderId="0" xfId="0" applyNumberFormat="1" applyFont="1"/>
    <xf numFmtId="164" fontId="16" fillId="0" borderId="0" xfId="0" applyNumberFormat="1" applyFont="1" applyAlignment="1">
      <alignment horizontal="left"/>
    </xf>
    <xf numFmtId="0" fontId="14" fillId="0" borderId="1" xfId="0" applyFont="1" applyBorder="1"/>
    <xf numFmtId="0" fontId="14" fillId="0" borderId="2" xfId="0" applyFont="1" applyBorder="1"/>
    <xf numFmtId="0" fontId="14" fillId="0" borderId="4" xfId="0" applyFont="1" applyBorder="1"/>
    <xf numFmtId="0" fontId="14" fillId="0" borderId="6" xfId="0" applyFont="1" applyBorder="1"/>
    <xf numFmtId="0" fontId="14" fillId="0" borderId="7" xfId="0" applyFont="1" applyBorder="1"/>
    <xf numFmtId="0" fontId="14" fillId="0" borderId="8" xfId="0" applyFont="1" applyBorder="1"/>
    <xf numFmtId="0" fontId="23" fillId="3" borderId="25" xfId="0" applyFont="1" applyFill="1" applyBorder="1" applyAlignment="1">
      <alignment horizontal="left" vertical="center"/>
    </xf>
    <xf numFmtId="0" fontId="23" fillId="3" borderId="25" xfId="0" applyFont="1" applyFill="1" applyBorder="1" applyAlignment="1">
      <alignment horizontal="right" vertical="center"/>
    </xf>
    <xf numFmtId="49" fontId="24" fillId="3" borderId="26" xfId="0" applyNumberFormat="1" applyFont="1" applyFill="1" applyBorder="1" applyAlignment="1">
      <alignment horizontal="left" vertical="center"/>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31" fillId="0" borderId="43" xfId="0" applyFont="1" applyBorder="1" applyAlignment="1">
      <alignment horizontal="center" vertical="center"/>
    </xf>
    <xf numFmtId="10" fontId="31" fillId="0" borderId="46" xfId="0" applyNumberFormat="1" applyFont="1" applyBorder="1" applyAlignment="1">
      <alignment horizontal="center" vertical="center"/>
    </xf>
    <xf numFmtId="10" fontId="31" fillId="0" borderId="47" xfId="0" applyNumberFormat="1" applyFont="1" applyBorder="1" applyAlignment="1">
      <alignment horizontal="center" vertical="center"/>
    </xf>
    <xf numFmtId="0" fontId="31" fillId="6" borderId="48" xfId="0" applyFont="1" applyFill="1" applyBorder="1" applyAlignment="1">
      <alignment horizontal="center" vertical="center"/>
    </xf>
    <xf numFmtId="10" fontId="31" fillId="6" borderId="15" xfId="0" applyNumberFormat="1" applyFont="1" applyFill="1" applyBorder="1" applyAlignment="1">
      <alignment horizontal="center" vertical="center"/>
    </xf>
    <xf numFmtId="10" fontId="31" fillId="6" borderId="49" xfId="0" applyNumberFormat="1" applyFont="1" applyFill="1" applyBorder="1" applyAlignment="1">
      <alignment horizontal="center" vertical="center"/>
    </xf>
    <xf numFmtId="0" fontId="31" fillId="0" borderId="48" xfId="0" applyFont="1" applyBorder="1" applyAlignment="1">
      <alignment horizontal="center" vertical="center"/>
    </xf>
    <xf numFmtId="10" fontId="31" fillId="0" borderId="15" xfId="0" applyNumberFormat="1" applyFont="1" applyBorder="1" applyAlignment="1">
      <alignment horizontal="center" vertical="center"/>
    </xf>
    <xf numFmtId="10" fontId="31" fillId="0" borderId="49" xfId="0" applyNumberFormat="1" applyFont="1" applyBorder="1" applyAlignment="1">
      <alignment horizontal="center" vertical="center"/>
    </xf>
    <xf numFmtId="0" fontId="31" fillId="0" borderId="50" xfId="0" applyFont="1" applyBorder="1" applyAlignment="1">
      <alignment horizontal="center" vertical="center"/>
    </xf>
    <xf numFmtId="10" fontId="31" fillId="0" borderId="53" xfId="0" applyNumberFormat="1" applyFont="1" applyBorder="1" applyAlignment="1">
      <alignment horizontal="center" vertical="center"/>
    </xf>
    <xf numFmtId="10" fontId="31" fillId="0" borderId="54" xfId="0" applyNumberFormat="1" applyFont="1" applyBorder="1" applyAlignment="1">
      <alignment horizontal="center" vertical="center"/>
    </xf>
    <xf numFmtId="0" fontId="30" fillId="7" borderId="55" xfId="0" applyFont="1" applyFill="1" applyBorder="1" applyAlignment="1">
      <alignment horizontal="center" vertical="center"/>
    </xf>
    <xf numFmtId="10" fontId="30" fillId="7" borderId="58" xfId="0" applyNumberFormat="1" applyFont="1" applyFill="1" applyBorder="1" applyAlignment="1">
      <alignment horizontal="center" vertical="center"/>
    </xf>
    <xf numFmtId="10" fontId="30" fillId="7" borderId="59" xfId="0" applyNumberFormat="1" applyFont="1" applyFill="1" applyBorder="1" applyAlignment="1">
      <alignment horizontal="center" vertical="center"/>
    </xf>
    <xf numFmtId="10" fontId="30" fillId="8" borderId="38" xfId="0" applyNumberFormat="1" applyFont="1" applyFill="1" applyBorder="1" applyAlignment="1">
      <alignment horizontal="center" vertical="center"/>
    </xf>
    <xf numFmtId="10" fontId="30" fillId="8" borderId="39" xfId="0" applyNumberFormat="1" applyFont="1" applyFill="1" applyBorder="1" applyAlignment="1">
      <alignment horizontal="center" vertical="center"/>
    </xf>
    <xf numFmtId="0" fontId="32" fillId="8" borderId="63" xfId="0" applyFont="1" applyFill="1" applyBorder="1"/>
    <xf numFmtId="0" fontId="14" fillId="8" borderId="63" xfId="0" applyFont="1" applyFill="1" applyBorder="1"/>
    <xf numFmtId="0" fontId="14" fillId="7" borderId="63" xfId="0" applyFont="1" applyFill="1" applyBorder="1"/>
    <xf numFmtId="0" fontId="33" fillId="0" borderId="0" xfId="0" applyFont="1"/>
    <xf numFmtId="4" fontId="34" fillId="0" borderId="3" xfId="0" applyNumberFormat="1" applyFont="1" applyBorder="1" applyAlignment="1">
      <alignment horizontal="right" wrapText="1"/>
    </xf>
    <xf numFmtId="0" fontId="35" fillId="0" borderId="0" xfId="0" applyFont="1" applyAlignment="1">
      <alignment wrapText="1"/>
    </xf>
    <xf numFmtId="0" fontId="35" fillId="0" borderId="0" xfId="0" applyFont="1" applyAlignment="1">
      <alignment horizontal="center" wrapText="1"/>
    </xf>
    <xf numFmtId="0" fontId="14" fillId="0" borderId="0" xfId="0" applyFont="1" applyAlignment="1">
      <alignment horizontal="center"/>
    </xf>
    <xf numFmtId="0" fontId="35" fillId="0" borderId="0" xfId="0" applyFont="1" applyAlignment="1">
      <alignment vertical="center" wrapText="1"/>
    </xf>
    <xf numFmtId="0" fontId="35" fillId="0" borderId="15" xfId="0" applyFont="1" applyBorder="1" applyAlignment="1">
      <alignment horizontal="center" vertical="center" wrapText="1"/>
    </xf>
    <xf numFmtId="0" fontId="35" fillId="0" borderId="0" xfId="0" applyFont="1" applyAlignment="1">
      <alignment horizontal="center" vertical="center" wrapText="1"/>
    </xf>
    <xf numFmtId="167" fontId="14" fillId="0" borderId="15" xfId="0" applyNumberFormat="1" applyFont="1" applyBorder="1" applyAlignment="1">
      <alignment horizontal="center"/>
    </xf>
    <xf numFmtId="0" fontId="35" fillId="0" borderId="14" xfId="0" applyFont="1" applyBorder="1" applyAlignment="1">
      <alignment horizontal="center" wrapText="1"/>
    </xf>
    <xf numFmtId="0" fontId="35" fillId="0" borderId="15" xfId="0" applyFont="1" applyBorder="1" applyAlignment="1">
      <alignment horizontal="center" wrapText="1"/>
    </xf>
    <xf numFmtId="0" fontId="37" fillId="9" borderId="15" xfId="0" applyFont="1" applyFill="1" applyBorder="1" applyAlignment="1">
      <alignment horizontal="left" vertical="center"/>
    </xf>
    <xf numFmtId="0" fontId="37" fillId="9" borderId="15" xfId="0" applyFont="1" applyFill="1" applyBorder="1" applyAlignment="1">
      <alignment vertical="center"/>
    </xf>
    <xf numFmtId="0" fontId="37" fillId="9" borderId="15" xfId="0" applyFont="1" applyFill="1" applyBorder="1" applyAlignment="1">
      <alignment vertical="center" wrapText="1"/>
    </xf>
    <xf numFmtId="168" fontId="37" fillId="9" borderId="15" xfId="0" applyNumberFormat="1" applyFont="1" applyFill="1" applyBorder="1" applyAlignment="1">
      <alignment vertical="center"/>
    </xf>
    <xf numFmtId="0" fontId="37" fillId="9" borderId="66" xfId="0" applyFont="1" applyFill="1" applyBorder="1" applyAlignment="1">
      <alignment vertical="center" wrapText="1"/>
    </xf>
    <xf numFmtId="0" fontId="37" fillId="0" borderId="0" xfId="0" applyFont="1" applyAlignment="1">
      <alignment wrapText="1"/>
    </xf>
    <xf numFmtId="2" fontId="38" fillId="0" borderId="15" xfId="0" applyNumberFormat="1" applyFont="1" applyBorder="1" applyAlignment="1">
      <alignment horizontal="center" vertical="center" wrapText="1"/>
    </xf>
    <xf numFmtId="0" fontId="37" fillId="0" borderId="15" xfId="0" applyFont="1" applyBorder="1" applyAlignment="1">
      <alignment horizontal="center" wrapText="1"/>
    </xf>
    <xf numFmtId="0" fontId="37" fillId="0" borderId="14" xfId="0" applyFont="1" applyBorder="1" applyAlignment="1">
      <alignment horizontal="center" wrapText="1"/>
    </xf>
    <xf numFmtId="0" fontId="37" fillId="6" borderId="15" xfId="0" applyFont="1" applyFill="1" applyBorder="1" applyAlignment="1">
      <alignment horizontal="left" vertical="center"/>
    </xf>
    <xf numFmtId="0" fontId="37" fillId="6" borderId="15" xfId="0" applyFont="1" applyFill="1" applyBorder="1" applyAlignment="1">
      <alignment vertical="center"/>
    </xf>
    <xf numFmtId="0" fontId="37" fillId="6" borderId="15" xfId="0" applyFont="1" applyFill="1" applyBorder="1" applyAlignment="1">
      <alignment vertical="center" wrapText="1"/>
    </xf>
    <xf numFmtId="168" fontId="37" fillId="6" borderId="15" xfId="0" applyNumberFormat="1" applyFont="1" applyFill="1" applyBorder="1" applyAlignment="1">
      <alignment vertical="center"/>
    </xf>
    <xf numFmtId="0" fontId="37" fillId="6" borderId="66" xfId="0" applyFont="1" applyFill="1" applyBorder="1" applyAlignment="1">
      <alignment vertical="center" wrapText="1"/>
    </xf>
    <xf numFmtId="0" fontId="35" fillId="10" borderId="15" xfId="0" applyFont="1" applyFill="1" applyBorder="1" applyAlignment="1">
      <alignment horizontal="left" vertical="center"/>
    </xf>
    <xf numFmtId="0" fontId="35" fillId="0" borderId="15" xfId="0" applyFont="1" applyBorder="1" applyAlignment="1">
      <alignment horizontal="center" vertical="center"/>
    </xf>
    <xf numFmtId="0" fontId="36" fillId="0" borderId="15" xfId="0" applyFont="1" applyBorder="1" applyAlignment="1">
      <alignment horizontal="center" vertical="center" wrapText="1"/>
    </xf>
    <xf numFmtId="0" fontId="36" fillId="0" borderId="15" xfId="0" applyFont="1" applyBorder="1" applyAlignment="1">
      <alignment horizontal="left" vertical="center" wrapText="1"/>
    </xf>
    <xf numFmtId="168" fontId="35" fillId="0" borderId="15" xfId="0" applyNumberFormat="1" applyFont="1" applyBorder="1" applyAlignment="1">
      <alignment vertical="center"/>
    </xf>
    <xf numFmtId="2" fontId="35" fillId="0" borderId="64" xfId="0" applyNumberFormat="1" applyFont="1" applyBorder="1" applyAlignment="1">
      <alignment vertical="center" wrapText="1"/>
    </xf>
    <xf numFmtId="169" fontId="35" fillId="0" borderId="64" xfId="0" applyNumberFormat="1" applyFont="1" applyBorder="1" applyAlignment="1">
      <alignment vertical="center" wrapText="1"/>
    </xf>
    <xf numFmtId="169" fontId="37" fillId="0" borderId="0" xfId="0" applyNumberFormat="1" applyFont="1" applyAlignment="1">
      <alignment wrapText="1"/>
    </xf>
    <xf numFmtId="0" fontId="35" fillId="10" borderId="15" xfId="0" applyFont="1" applyFill="1" applyBorder="1" applyAlignment="1">
      <alignment vertical="center"/>
    </xf>
    <xf numFmtId="0" fontId="39" fillId="0" borderId="0" xfId="0" applyFont="1" applyAlignment="1">
      <alignment wrapText="1"/>
    </xf>
    <xf numFmtId="0" fontId="37" fillId="6" borderId="15" xfId="0" applyFont="1" applyFill="1" applyBorder="1" applyAlignment="1">
      <alignment horizontal="center" vertical="center"/>
    </xf>
    <xf numFmtId="2" fontId="36" fillId="0" borderId="15" xfId="0" applyNumberFormat="1" applyFont="1" applyBorder="1" applyAlignment="1">
      <alignment horizontal="left" vertical="center" wrapText="1"/>
    </xf>
    <xf numFmtId="2" fontId="35" fillId="0" borderId="15" xfId="0" applyNumberFormat="1" applyFont="1" applyBorder="1" applyAlignment="1">
      <alignment horizontal="center" vertical="center"/>
    </xf>
    <xf numFmtId="0" fontId="37" fillId="7" borderId="63" xfId="0" applyFont="1" applyFill="1" applyBorder="1" applyAlignment="1">
      <alignment wrapText="1"/>
    </xf>
    <xf numFmtId="0" fontId="39" fillId="7" borderId="63" xfId="0" applyFont="1" applyFill="1" applyBorder="1"/>
    <xf numFmtId="0" fontId="37" fillId="11" borderId="15" xfId="0" applyFont="1" applyFill="1" applyBorder="1" applyAlignment="1">
      <alignment horizontal="left" vertical="center" wrapText="1"/>
    </xf>
    <xf numFmtId="0" fontId="37" fillId="11" borderId="15" xfId="0" applyFont="1" applyFill="1" applyBorder="1" applyAlignment="1">
      <alignment horizontal="center" vertical="center" wrapText="1"/>
    </xf>
    <xf numFmtId="168" fontId="37" fillId="11" borderId="15" xfId="0" applyNumberFormat="1" applyFont="1" applyFill="1" applyBorder="1" applyAlignment="1">
      <alignment vertical="center"/>
    </xf>
    <xf numFmtId="168" fontId="37" fillId="11" borderId="15" xfId="0" applyNumberFormat="1" applyFont="1" applyFill="1" applyBorder="1" applyAlignment="1">
      <alignment horizontal="right" vertical="center"/>
    </xf>
    <xf numFmtId="0" fontId="37" fillId="12" borderId="15" xfId="0" applyFont="1" applyFill="1" applyBorder="1" applyAlignment="1">
      <alignment horizontal="left" vertical="center"/>
    </xf>
    <xf numFmtId="0" fontId="37" fillId="12" borderId="15" xfId="0" applyFont="1" applyFill="1" applyBorder="1" applyAlignment="1">
      <alignment horizontal="center" vertical="center"/>
    </xf>
    <xf numFmtId="0" fontId="37" fillId="12" borderId="15" xfId="0" applyFont="1" applyFill="1" applyBorder="1" applyAlignment="1">
      <alignment horizontal="left" vertical="center" wrapText="1"/>
    </xf>
    <xf numFmtId="168" fontId="37" fillId="12" borderId="15" xfId="0" applyNumberFormat="1" applyFont="1" applyFill="1" applyBorder="1" applyAlignment="1">
      <alignment vertical="center" wrapText="1"/>
    </xf>
    <xf numFmtId="168" fontId="37" fillId="12" borderId="15" xfId="0" applyNumberFormat="1" applyFont="1" applyFill="1" applyBorder="1" applyAlignment="1">
      <alignment horizontal="right" vertical="center"/>
    </xf>
    <xf numFmtId="0" fontId="37" fillId="0" borderId="0" xfId="0" applyFont="1" applyAlignment="1">
      <alignment vertical="center" wrapText="1"/>
    </xf>
    <xf numFmtId="0" fontId="37" fillId="0" borderId="15" xfId="0" applyFont="1" applyBorder="1" applyAlignment="1">
      <alignment horizontal="center" vertical="center" wrapText="1"/>
    </xf>
    <xf numFmtId="0" fontId="35" fillId="10" borderId="15" xfId="0" applyFont="1" applyFill="1" applyBorder="1" applyAlignment="1">
      <alignment horizontal="center" vertical="center"/>
    </xf>
    <xf numFmtId="0" fontId="37" fillId="0" borderId="64" xfId="0" applyFont="1" applyBorder="1" applyAlignment="1">
      <alignment horizontal="center" vertical="center"/>
    </xf>
    <xf numFmtId="0" fontId="36" fillId="0" borderId="64" xfId="0" applyFont="1" applyBorder="1" applyAlignment="1">
      <alignment horizontal="center" vertical="center" wrapText="1"/>
    </xf>
    <xf numFmtId="0" fontId="36" fillId="0" borderId="64" xfId="0" applyFont="1" applyBorder="1" applyAlignment="1">
      <alignment horizontal="left" vertical="center" wrapText="1"/>
    </xf>
    <xf numFmtId="168" fontId="35" fillId="0" borderId="64" xfId="0" applyNumberFormat="1" applyFont="1" applyBorder="1" applyAlignment="1">
      <alignment vertical="center"/>
    </xf>
    <xf numFmtId="2" fontId="35" fillId="0" borderId="15" xfId="0" applyNumberFormat="1" applyFont="1" applyBorder="1" applyAlignment="1">
      <alignment vertical="center" wrapText="1"/>
    </xf>
    <xf numFmtId="169" fontId="35" fillId="0" borderId="15" xfId="0" applyNumberFormat="1" applyFont="1" applyBorder="1" applyAlignment="1">
      <alignment vertical="center" wrapText="1"/>
    </xf>
    <xf numFmtId="0" fontId="38" fillId="0" borderId="0" xfId="0" applyFont="1" applyAlignment="1">
      <alignment vertical="center" wrapText="1"/>
    </xf>
    <xf numFmtId="169" fontId="38" fillId="0" borderId="0" xfId="0" applyNumberFormat="1" applyFont="1" applyAlignment="1">
      <alignment vertical="center" wrapText="1"/>
    </xf>
    <xf numFmtId="0" fontId="38" fillId="0" borderId="15" xfId="0" applyFont="1" applyBorder="1" applyAlignment="1">
      <alignment horizontal="center" vertical="center" wrapText="1"/>
    </xf>
    <xf numFmtId="0" fontId="37" fillId="12" borderId="15" xfId="0" applyFont="1" applyFill="1" applyBorder="1" applyAlignment="1">
      <alignment vertical="center"/>
    </xf>
    <xf numFmtId="168" fontId="18" fillId="12" borderId="15" xfId="0" applyNumberFormat="1" applyFont="1" applyFill="1" applyBorder="1" applyAlignment="1">
      <alignment vertical="center" wrapText="1"/>
    </xf>
    <xf numFmtId="168" fontId="18" fillId="12" borderId="15" xfId="0" applyNumberFormat="1" applyFont="1" applyFill="1" applyBorder="1" applyAlignment="1">
      <alignment horizontal="right" vertical="center"/>
    </xf>
    <xf numFmtId="0" fontId="40" fillId="0" borderId="0" xfId="0" applyFont="1" applyAlignment="1">
      <alignment vertical="center" wrapText="1"/>
    </xf>
    <xf numFmtId="0" fontId="40" fillId="0" borderId="15" xfId="0" applyFont="1" applyBorder="1" applyAlignment="1">
      <alignment horizontal="center" vertical="center" wrapText="1"/>
    </xf>
    <xf numFmtId="0" fontId="41" fillId="0" borderId="0" xfId="0" applyFont="1" applyAlignment="1">
      <alignment vertical="center" wrapText="1"/>
    </xf>
    <xf numFmtId="2" fontId="37" fillId="0" borderId="15" xfId="0" applyNumberFormat="1" applyFont="1" applyBorder="1" applyAlignment="1">
      <alignment horizontal="center" wrapText="1"/>
    </xf>
    <xf numFmtId="0" fontId="37" fillId="7" borderId="67" xfId="0" applyFont="1" applyFill="1" applyBorder="1" applyAlignment="1">
      <alignment horizontal="center" wrapText="1"/>
    </xf>
    <xf numFmtId="0" fontId="43" fillId="0" borderId="15" xfId="0" applyFont="1" applyBorder="1" applyAlignment="1">
      <alignment horizontal="left" vertical="center" wrapText="1"/>
    </xf>
    <xf numFmtId="0" fontId="37" fillId="10" borderId="15" xfId="0" applyFont="1" applyFill="1" applyBorder="1" applyAlignment="1">
      <alignment horizontal="left" vertical="center"/>
    </xf>
    <xf numFmtId="0" fontId="37" fillId="10" borderId="15" xfId="0" applyFont="1" applyFill="1" applyBorder="1" applyAlignment="1">
      <alignment horizontal="center" vertical="center"/>
    </xf>
    <xf numFmtId="0" fontId="37" fillId="10" borderId="15" xfId="0" applyFont="1" applyFill="1" applyBorder="1" applyAlignment="1">
      <alignment horizontal="left" vertical="center" wrapText="1"/>
    </xf>
    <xf numFmtId="168" fontId="37" fillId="10" borderId="15" xfId="0" applyNumberFormat="1" applyFont="1" applyFill="1" applyBorder="1" applyAlignment="1">
      <alignment vertical="center" wrapText="1"/>
    </xf>
    <xf numFmtId="168" fontId="37" fillId="10" borderId="15" xfId="0" applyNumberFormat="1" applyFont="1" applyFill="1" applyBorder="1" applyAlignment="1">
      <alignment horizontal="right" vertical="center"/>
    </xf>
    <xf numFmtId="0" fontId="44" fillId="0" borderId="0" xfId="0" applyFont="1" applyAlignment="1">
      <alignment vertical="center" wrapText="1"/>
    </xf>
    <xf numFmtId="0" fontId="44" fillId="0" borderId="15" xfId="0" applyFont="1" applyBorder="1" applyAlignment="1">
      <alignment horizontal="center" vertical="center" wrapText="1"/>
    </xf>
    <xf numFmtId="0" fontId="42" fillId="0" borderId="15" xfId="0" applyFont="1" applyBorder="1" applyAlignment="1">
      <alignment horizontal="center" vertical="center"/>
    </xf>
    <xf numFmtId="0" fontId="44" fillId="7" borderId="15" xfId="0" applyFont="1" applyFill="1" applyBorder="1" applyAlignment="1">
      <alignment horizontal="center" vertical="center" wrapText="1"/>
    </xf>
    <xf numFmtId="0" fontId="37" fillId="13" borderId="15" xfId="0" applyFont="1" applyFill="1" applyBorder="1" applyAlignment="1">
      <alignment horizontal="left" vertical="center" wrapText="1"/>
    </xf>
    <xf numFmtId="0" fontId="37" fillId="13" borderId="15" xfId="0" applyFont="1" applyFill="1" applyBorder="1" applyAlignment="1">
      <alignment horizontal="right" vertical="center" wrapText="1"/>
    </xf>
    <xf numFmtId="168" fontId="37" fillId="13" borderId="15" xfId="0" applyNumberFormat="1" applyFont="1" applyFill="1" applyBorder="1" applyAlignment="1">
      <alignment vertical="center"/>
    </xf>
    <xf numFmtId="168" fontId="37" fillId="13" borderId="15" xfId="0" applyNumberFormat="1" applyFont="1" applyFill="1" applyBorder="1" applyAlignment="1">
      <alignment horizontal="right" vertical="center"/>
    </xf>
    <xf numFmtId="0" fontId="37" fillId="0" borderId="15" xfId="0" applyFont="1" applyBorder="1" applyAlignment="1">
      <alignment horizontal="left" vertical="center" wrapText="1"/>
    </xf>
    <xf numFmtId="0" fontId="35" fillId="0" borderId="15" xfId="0" applyFont="1" applyBorder="1" applyAlignment="1">
      <alignment horizontal="left" vertical="center" wrapText="1"/>
    </xf>
    <xf numFmtId="168" fontId="14" fillId="10" borderId="15" xfId="0" applyNumberFormat="1" applyFont="1" applyFill="1" applyBorder="1" applyAlignment="1">
      <alignment horizontal="right" vertical="center"/>
    </xf>
    <xf numFmtId="168" fontId="14" fillId="0" borderId="15" xfId="0" applyNumberFormat="1" applyFont="1" applyBorder="1" applyAlignment="1">
      <alignment vertical="center" wrapText="1"/>
    </xf>
    <xf numFmtId="0" fontId="39" fillId="0" borderId="0" xfId="0" applyFont="1" applyAlignment="1">
      <alignment vertical="center" wrapText="1"/>
    </xf>
    <xf numFmtId="168" fontId="35" fillId="0" borderId="15" xfId="0" applyNumberFormat="1" applyFont="1" applyBorder="1" applyAlignment="1">
      <alignment vertical="center" wrapText="1"/>
    </xf>
    <xf numFmtId="168" fontId="35" fillId="0" borderId="15" xfId="0" applyNumberFormat="1" applyFont="1" applyBorder="1" applyAlignment="1">
      <alignment horizontal="right" vertical="center"/>
    </xf>
    <xf numFmtId="0" fontId="39" fillId="7" borderId="63" xfId="0" applyFont="1" applyFill="1" applyBorder="1" applyAlignment="1">
      <alignment vertical="center"/>
    </xf>
    <xf numFmtId="0" fontId="45" fillId="14" borderId="15" xfId="0" applyFont="1" applyFill="1" applyBorder="1" applyAlignment="1">
      <alignment horizontal="left" vertical="center" wrapText="1"/>
    </xf>
    <xf numFmtId="0" fontId="32" fillId="14" borderId="15" xfId="0" applyFont="1" applyFill="1" applyBorder="1" applyAlignment="1">
      <alignment vertical="center" wrapText="1"/>
    </xf>
    <xf numFmtId="0" fontId="45" fillId="14" borderId="15" xfId="0" applyFont="1" applyFill="1" applyBorder="1" applyAlignment="1">
      <alignment horizontal="center" vertical="center" wrapText="1"/>
    </xf>
    <xf numFmtId="0" fontId="46" fillId="0" borderId="15" xfId="0" applyFont="1" applyBorder="1" applyAlignment="1">
      <alignment vertical="center" wrapText="1"/>
    </xf>
    <xf numFmtId="169" fontId="46" fillId="0" borderId="15" xfId="0" applyNumberFormat="1" applyFont="1" applyBorder="1" applyAlignment="1">
      <alignment horizontal="right" vertical="center" wrapText="1"/>
    </xf>
    <xf numFmtId="0" fontId="46" fillId="0" borderId="15" xfId="0" applyFont="1" applyBorder="1" applyAlignment="1">
      <alignment horizontal="center" vertical="center" wrapText="1"/>
    </xf>
    <xf numFmtId="0" fontId="47" fillId="0" borderId="15" xfId="0" applyFont="1" applyBorder="1" applyAlignment="1">
      <alignment horizontal="center" vertical="center" wrapText="1"/>
    </xf>
    <xf numFmtId="0" fontId="47" fillId="16" borderId="15" xfId="0" applyFont="1" applyFill="1" applyBorder="1" applyAlignment="1">
      <alignment horizontal="center" vertical="center" wrapText="1"/>
    </xf>
    <xf numFmtId="0" fontId="47" fillId="16" borderId="15" xfId="0" applyFont="1" applyFill="1" applyBorder="1" applyAlignment="1">
      <alignment vertical="center" wrapText="1"/>
    </xf>
    <xf numFmtId="0" fontId="32" fillId="14" borderId="15" xfId="0" applyFont="1" applyFill="1" applyBorder="1" applyAlignment="1">
      <alignment horizontal="center" vertical="center" wrapText="1"/>
    </xf>
    <xf numFmtId="169" fontId="46" fillId="0" borderId="15" xfId="0" applyNumberFormat="1" applyFont="1" applyBorder="1" applyAlignment="1">
      <alignment vertical="center" wrapText="1"/>
    </xf>
    <xf numFmtId="0" fontId="48" fillId="0" borderId="15" xfId="0" applyFont="1" applyBorder="1" applyAlignment="1">
      <alignment horizontal="center" vertical="center" wrapText="1"/>
    </xf>
    <xf numFmtId="0" fontId="47" fillId="17" borderId="15" xfId="0" applyFont="1" applyFill="1" applyBorder="1" applyAlignment="1">
      <alignment vertical="center" wrapText="1"/>
    </xf>
    <xf numFmtId="0" fontId="46" fillId="17" borderId="15" xfId="0" applyFont="1" applyFill="1" applyBorder="1" applyAlignment="1">
      <alignment horizontal="center" vertical="center" wrapText="1"/>
    </xf>
    <xf numFmtId="0" fontId="46" fillId="17" borderId="15" xfId="0" applyFont="1" applyFill="1" applyBorder="1" applyAlignment="1">
      <alignment vertical="center" wrapText="1"/>
    </xf>
    <xf numFmtId="169" fontId="47" fillId="17" borderId="15" xfId="0" applyNumberFormat="1" applyFont="1" applyFill="1" applyBorder="1" applyAlignment="1">
      <alignment vertical="center" wrapText="1"/>
    </xf>
    <xf numFmtId="0" fontId="46" fillId="16" borderId="15" xfId="0" applyFont="1" applyFill="1" applyBorder="1" applyAlignment="1">
      <alignment horizontal="center" vertical="center" wrapText="1"/>
    </xf>
    <xf numFmtId="0" fontId="46" fillId="16" borderId="15" xfId="0" applyFont="1" applyFill="1" applyBorder="1" applyAlignment="1">
      <alignment vertical="center" wrapText="1"/>
    </xf>
    <xf numFmtId="169" fontId="46" fillId="16" borderId="15" xfId="0" applyNumberFormat="1" applyFont="1" applyFill="1" applyBorder="1" applyAlignment="1">
      <alignment vertical="center" wrapText="1"/>
    </xf>
    <xf numFmtId="0" fontId="46" fillId="18" borderId="15" xfId="0" applyFont="1" applyFill="1" applyBorder="1" applyAlignment="1">
      <alignment vertical="center" wrapText="1"/>
    </xf>
    <xf numFmtId="0" fontId="46" fillId="18" borderId="15" xfId="0" applyFont="1" applyFill="1" applyBorder="1" applyAlignment="1">
      <alignment horizontal="center" vertical="center" wrapText="1"/>
    </xf>
    <xf numFmtId="0" fontId="47" fillId="18" borderId="15" xfId="0" applyFont="1" applyFill="1" applyBorder="1" applyAlignment="1">
      <alignment vertical="center" wrapText="1"/>
    </xf>
    <xf numFmtId="169" fontId="47" fillId="18" borderId="15" xfId="0" applyNumberFormat="1" applyFont="1" applyFill="1" applyBorder="1" applyAlignment="1">
      <alignment vertical="center" wrapText="1"/>
    </xf>
    <xf numFmtId="0" fontId="47" fillId="14" borderId="15" xfId="0" applyFont="1" applyFill="1" applyBorder="1" applyAlignment="1">
      <alignment vertical="center" wrapText="1"/>
    </xf>
    <xf numFmtId="0" fontId="46" fillId="14" borderId="15" xfId="0" applyFont="1" applyFill="1" applyBorder="1" applyAlignment="1">
      <alignment horizontal="center" vertical="center" wrapText="1"/>
    </xf>
    <xf numFmtId="0" fontId="46" fillId="14" borderId="15" xfId="0" applyFont="1" applyFill="1" applyBorder="1" applyAlignment="1">
      <alignment vertical="center" wrapText="1"/>
    </xf>
    <xf numFmtId="0" fontId="47" fillId="14" borderId="15" xfId="0" applyFont="1" applyFill="1" applyBorder="1" applyAlignment="1">
      <alignment horizontal="center" vertical="center" wrapText="1"/>
    </xf>
    <xf numFmtId="169" fontId="46" fillId="14" borderId="15" xfId="0" applyNumberFormat="1" applyFont="1" applyFill="1" applyBorder="1" applyAlignment="1">
      <alignment vertical="center" wrapText="1"/>
    </xf>
    <xf numFmtId="0" fontId="47" fillId="19" borderId="15" xfId="0" applyFont="1" applyFill="1" applyBorder="1" applyAlignment="1">
      <alignment horizontal="center" vertical="center" wrapText="1"/>
    </xf>
    <xf numFmtId="0" fontId="46" fillId="19" borderId="15" xfId="0" applyFont="1" applyFill="1" applyBorder="1" applyAlignment="1">
      <alignment horizontal="center" vertical="center" wrapText="1"/>
    </xf>
    <xf numFmtId="0" fontId="46" fillId="19" borderId="15" xfId="0" applyFont="1" applyFill="1" applyBorder="1" applyAlignment="1">
      <alignment vertical="center" wrapText="1"/>
    </xf>
    <xf numFmtId="0" fontId="47" fillId="19" borderId="15" xfId="0" applyFont="1" applyFill="1" applyBorder="1" applyAlignment="1">
      <alignment vertical="center" wrapText="1"/>
    </xf>
    <xf numFmtId="169" fontId="46" fillId="19" borderId="15" xfId="0" applyNumberFormat="1" applyFont="1" applyFill="1" applyBorder="1" applyAlignment="1">
      <alignment vertical="center" wrapText="1"/>
    </xf>
    <xf numFmtId="0" fontId="50" fillId="0" borderId="15" xfId="0" applyFont="1" applyBorder="1" applyAlignment="1">
      <alignment horizontal="center" vertical="center"/>
    </xf>
    <xf numFmtId="0" fontId="50" fillId="0" borderId="15" xfId="0" applyFont="1" applyBorder="1" applyAlignment="1">
      <alignment vertical="center" wrapText="1"/>
    </xf>
    <xf numFmtId="169" fontId="50" fillId="0" borderId="15" xfId="0" applyNumberFormat="1" applyFont="1" applyBorder="1" applyAlignment="1">
      <alignment horizontal="right" vertical="center"/>
    </xf>
    <xf numFmtId="0" fontId="46" fillId="0" borderId="15" xfId="0" applyFont="1" applyBorder="1" applyAlignment="1">
      <alignment horizontal="center" vertical="center"/>
    </xf>
    <xf numFmtId="0" fontId="50" fillId="0" borderId="15" xfId="0" applyFont="1" applyBorder="1" applyAlignment="1">
      <alignment horizontal="left" vertical="center" wrapText="1"/>
    </xf>
    <xf numFmtId="0" fontId="9" fillId="0" borderId="15" xfId="0" applyFont="1" applyBorder="1" applyAlignment="1">
      <alignment horizontal="center" vertical="top"/>
    </xf>
    <xf numFmtId="0" fontId="9" fillId="0" borderId="15" xfId="0" applyFont="1" applyBorder="1" applyAlignment="1">
      <alignment horizontal="center" wrapText="1"/>
    </xf>
    <xf numFmtId="0" fontId="9" fillId="0" borderId="15" xfId="0" applyFont="1" applyBorder="1" applyAlignment="1">
      <alignment vertical="top" wrapText="1"/>
    </xf>
    <xf numFmtId="0" fontId="48" fillId="0" borderId="15" xfId="0" applyFont="1" applyBorder="1" applyAlignment="1">
      <alignment vertical="top" wrapText="1"/>
    </xf>
    <xf numFmtId="0" fontId="50" fillId="0" borderId="15" xfId="0" applyFont="1" applyBorder="1" applyAlignment="1">
      <alignment horizontal="center" vertical="center" wrapText="1"/>
    </xf>
    <xf numFmtId="0" fontId="47" fillId="18" borderId="15" xfId="0" applyFont="1" applyFill="1" applyBorder="1" applyAlignment="1">
      <alignment horizontal="center" vertical="center" wrapText="1"/>
    </xf>
    <xf numFmtId="169" fontId="47" fillId="18" borderId="15" xfId="0" applyNumberFormat="1" applyFont="1" applyFill="1" applyBorder="1" applyAlignment="1">
      <alignment horizontal="right" vertical="center" wrapText="1"/>
    </xf>
    <xf numFmtId="0" fontId="37" fillId="9" borderId="15" xfId="0" applyFont="1" applyFill="1" applyBorder="1" applyAlignment="1">
      <alignment horizontal="left" vertical="center" wrapText="1"/>
    </xf>
    <xf numFmtId="168" fontId="37" fillId="9" borderId="15" xfId="0" applyNumberFormat="1" applyFont="1" applyFill="1" applyBorder="1" applyAlignment="1">
      <alignment vertical="center" wrapText="1"/>
    </xf>
    <xf numFmtId="2" fontId="50" fillId="0" borderId="15" xfId="0" applyNumberFormat="1" applyFont="1" applyBorder="1" applyAlignment="1">
      <alignment horizontal="right" vertical="center"/>
    </xf>
    <xf numFmtId="169" fontId="46" fillId="0" borderId="15" xfId="0" applyNumberFormat="1" applyFont="1" applyBorder="1" applyAlignment="1">
      <alignment horizontal="center" vertical="center" wrapText="1"/>
    </xf>
    <xf numFmtId="0" fontId="46" fillId="0" borderId="15" xfId="0" applyFont="1" applyBorder="1" applyAlignment="1">
      <alignment horizontal="left" vertical="center" wrapText="1"/>
    </xf>
    <xf numFmtId="169" fontId="46" fillId="0" borderId="15" xfId="0" applyNumberFormat="1" applyFont="1" applyBorder="1" applyAlignment="1">
      <alignment horizontal="right" vertical="center"/>
    </xf>
    <xf numFmtId="0" fontId="54" fillId="7" borderId="63" xfId="0" applyFont="1" applyFill="1" applyBorder="1"/>
    <xf numFmtId="169" fontId="46" fillId="22" borderId="15" xfId="0" applyNumberFormat="1" applyFont="1" applyFill="1" applyBorder="1" applyAlignment="1">
      <alignment horizontal="right" vertical="center" wrapText="1"/>
    </xf>
    <xf numFmtId="0" fontId="51" fillId="0" borderId="15" xfId="0" applyFont="1" applyBorder="1" applyAlignment="1">
      <alignment horizontal="center" vertical="center"/>
    </xf>
    <xf numFmtId="0" fontId="10" fillId="0" borderId="15" xfId="0" applyFont="1" applyBorder="1" applyAlignment="1">
      <alignment horizontal="center" vertical="center" wrapText="1"/>
    </xf>
    <xf numFmtId="0" fontId="9" fillId="0" borderId="15" xfId="0" applyFont="1" applyBorder="1" applyAlignment="1">
      <alignment horizontal="left" vertical="center" wrapText="1"/>
    </xf>
    <xf numFmtId="4" fontId="10" fillId="0" borderId="15" xfId="0" applyNumberFormat="1" applyFont="1" applyBorder="1" applyAlignment="1">
      <alignment horizontal="right" vertical="center" wrapText="1"/>
    </xf>
    <xf numFmtId="0" fontId="48" fillId="0" borderId="15" xfId="0" applyFont="1" applyBorder="1" applyAlignment="1">
      <alignment horizontal="center" vertical="center"/>
    </xf>
    <xf numFmtId="0" fontId="9" fillId="0" borderId="15" xfId="0" applyFont="1" applyBorder="1" applyAlignment="1">
      <alignment horizontal="center" vertical="center"/>
    </xf>
    <xf numFmtId="170" fontId="9" fillId="0" borderId="15" xfId="0" applyNumberFormat="1" applyFont="1" applyBorder="1" applyAlignment="1">
      <alignment horizontal="right" vertical="center"/>
    </xf>
    <xf numFmtId="0" fontId="10" fillId="0" borderId="15" xfId="0" applyFont="1" applyBorder="1" applyAlignment="1">
      <alignment horizontal="left" vertical="center" wrapText="1"/>
    </xf>
    <xf numFmtId="0" fontId="58" fillId="7" borderId="63" xfId="0" applyFont="1" applyFill="1" applyBorder="1"/>
    <xf numFmtId="4" fontId="47" fillId="15" borderId="15" xfId="0" applyNumberFormat="1" applyFont="1" applyFill="1" applyBorder="1" applyAlignment="1">
      <alignment vertical="center" wrapText="1"/>
    </xf>
    <xf numFmtId="0" fontId="46" fillId="0" borderId="15" xfId="0" applyFont="1" applyBorder="1" applyAlignment="1">
      <alignment horizontal="center" wrapText="1"/>
    </xf>
    <xf numFmtId="0" fontId="46" fillId="0" borderId="64" xfId="0" applyFont="1" applyBorder="1" applyAlignment="1">
      <alignment horizontal="center" vertical="center" wrapText="1"/>
    </xf>
    <xf numFmtId="169" fontId="46" fillId="0" borderId="64" xfId="0" applyNumberFormat="1" applyFont="1" applyBorder="1" applyAlignment="1">
      <alignment horizontal="right" vertical="center" wrapText="1"/>
    </xf>
    <xf numFmtId="0" fontId="46" fillId="0" borderId="65" xfId="0" applyFont="1" applyBorder="1" applyAlignment="1">
      <alignment horizontal="center" vertical="center" wrapText="1"/>
    </xf>
    <xf numFmtId="169" fontId="46" fillId="0" borderId="65" xfId="0" applyNumberFormat="1" applyFont="1" applyBorder="1" applyAlignment="1">
      <alignment horizontal="right" vertical="center" wrapText="1"/>
    </xf>
    <xf numFmtId="0" fontId="46" fillId="0" borderId="15" xfId="0" applyFont="1" applyBorder="1" applyAlignment="1">
      <alignment horizontal="center" vertical="top"/>
    </xf>
    <xf numFmtId="0" fontId="46" fillId="0" borderId="15" xfId="0" applyFont="1" applyBorder="1" applyAlignment="1">
      <alignment vertical="top" wrapText="1"/>
    </xf>
    <xf numFmtId="0" fontId="9" fillId="0" borderId="15" xfId="0" applyFont="1" applyBorder="1" applyAlignment="1">
      <alignment vertical="center" wrapText="1"/>
    </xf>
    <xf numFmtId="0" fontId="10" fillId="0" borderId="64" xfId="0" applyFont="1" applyBorder="1" applyAlignment="1">
      <alignment horizontal="center" vertical="center" wrapText="1"/>
    </xf>
    <xf numFmtId="0" fontId="10" fillId="0" borderId="64" xfId="0" applyFont="1" applyBorder="1" applyAlignment="1">
      <alignment horizontal="left" vertical="center" wrapText="1"/>
    </xf>
    <xf numFmtId="0" fontId="47" fillId="15" borderId="15" xfId="0" applyFont="1" applyFill="1" applyBorder="1" applyAlignment="1">
      <alignment vertical="center" wrapText="1"/>
    </xf>
    <xf numFmtId="0" fontId="47" fillId="15" borderId="15" xfId="0" applyFont="1" applyFill="1" applyBorder="1" applyAlignment="1">
      <alignment horizontal="center" vertical="center" wrapText="1"/>
    </xf>
    <xf numFmtId="169" fontId="46" fillId="0" borderId="15" xfId="0" applyNumberFormat="1" applyFont="1" applyBorder="1" applyAlignment="1">
      <alignment horizontal="right" vertical="top" wrapText="1"/>
    </xf>
    <xf numFmtId="0" fontId="47" fillId="19" borderId="15" xfId="0" applyFont="1" applyFill="1" applyBorder="1" applyAlignment="1">
      <alignment horizontal="center" vertical="center"/>
    </xf>
    <xf numFmtId="0" fontId="46" fillId="19" borderId="15" xfId="0" applyFont="1" applyFill="1" applyBorder="1" applyAlignment="1">
      <alignment horizontal="center" vertical="center"/>
    </xf>
    <xf numFmtId="0" fontId="50" fillId="19" borderId="15" xfId="0" applyFont="1" applyFill="1" applyBorder="1" applyAlignment="1">
      <alignment horizontal="center" vertical="center"/>
    </xf>
    <xf numFmtId="0" fontId="51" fillId="19" borderId="15" xfId="0" applyFont="1" applyFill="1" applyBorder="1" applyAlignment="1">
      <alignment vertical="center" wrapText="1"/>
    </xf>
    <xf numFmtId="2" fontId="50" fillId="19" borderId="15" xfId="0" applyNumberFormat="1" applyFont="1" applyFill="1" applyBorder="1" applyAlignment="1">
      <alignment horizontal="right" vertical="center"/>
    </xf>
    <xf numFmtId="2" fontId="47" fillId="19" borderId="15" xfId="0" applyNumberFormat="1" applyFont="1" applyFill="1" applyBorder="1" applyAlignment="1">
      <alignment horizontal="right" vertical="center"/>
    </xf>
    <xf numFmtId="169" fontId="47" fillId="15" borderId="15" xfId="0" applyNumberFormat="1" applyFont="1" applyFill="1" applyBorder="1" applyAlignment="1">
      <alignment horizontal="right" vertical="center" wrapText="1"/>
    </xf>
    <xf numFmtId="0" fontId="47" fillId="17" borderId="15" xfId="0" applyFont="1" applyFill="1" applyBorder="1" applyAlignment="1">
      <alignment horizontal="center" vertical="center" wrapText="1"/>
    </xf>
    <xf numFmtId="169" fontId="47" fillId="17" borderId="15" xfId="0" applyNumberFormat="1" applyFont="1" applyFill="1" applyBorder="1" applyAlignment="1">
      <alignment horizontal="right" vertical="center" wrapText="1"/>
    </xf>
    <xf numFmtId="0" fontId="46" fillId="20" borderId="15" xfId="0" applyFont="1" applyFill="1" applyBorder="1" applyAlignment="1">
      <alignment vertical="center" wrapText="1"/>
    </xf>
    <xf numFmtId="0" fontId="46" fillId="20" borderId="15" xfId="0" applyFont="1" applyFill="1" applyBorder="1" applyAlignment="1">
      <alignment horizontal="center" vertical="center" wrapText="1"/>
    </xf>
    <xf numFmtId="0" fontId="47" fillId="20" borderId="15" xfId="0" applyFont="1" applyFill="1" applyBorder="1" applyAlignment="1">
      <alignment horizontal="center" vertical="center" wrapText="1"/>
    </xf>
    <xf numFmtId="169" fontId="47" fillId="20" borderId="15" xfId="0" applyNumberFormat="1" applyFont="1" applyFill="1" applyBorder="1" applyAlignment="1">
      <alignment vertical="center" wrapText="1"/>
    </xf>
    <xf numFmtId="0" fontId="10" fillId="0" borderId="65" xfId="0" applyFont="1" applyBorder="1" applyAlignment="1">
      <alignment horizontal="center" vertical="center" wrapText="1"/>
    </xf>
    <xf numFmtId="0" fontId="35" fillId="0" borderId="15" xfId="0" applyFont="1" applyBorder="1" applyAlignment="1">
      <alignment horizontal="center" vertical="top"/>
    </xf>
    <xf numFmtId="0" fontId="35" fillId="0" borderId="15" xfId="0" applyFont="1" applyBorder="1" applyAlignment="1">
      <alignment horizontal="left" vertical="top"/>
    </xf>
    <xf numFmtId="0" fontId="35" fillId="0" borderId="15" xfId="0" applyFont="1" applyBorder="1" applyAlignment="1">
      <alignment horizontal="left" vertical="top" wrapText="1"/>
    </xf>
    <xf numFmtId="0" fontId="10" fillId="0" borderId="15" xfId="0" applyFont="1" applyBorder="1" applyAlignment="1">
      <alignment horizontal="center" vertical="top" wrapText="1"/>
    </xf>
    <xf numFmtId="0" fontId="10" fillId="0" borderId="15" xfId="0" applyFont="1" applyBorder="1" applyAlignment="1">
      <alignment horizontal="left" vertical="top" wrapText="1"/>
    </xf>
    <xf numFmtId="0" fontId="10" fillId="0" borderId="0" xfId="0" applyFont="1" applyAlignment="1">
      <alignment horizontal="center" vertical="top" wrapText="1"/>
    </xf>
    <xf numFmtId="0" fontId="10" fillId="0" borderId="64" xfId="0" applyFont="1" applyBorder="1" applyAlignment="1">
      <alignment horizontal="center" vertical="top" wrapText="1"/>
    </xf>
    <xf numFmtId="168" fontId="37" fillId="10" borderId="15" xfId="0" applyNumberFormat="1" applyFont="1" applyFill="1" applyBorder="1" applyAlignment="1">
      <alignment horizontal="left" vertical="top" wrapText="1"/>
    </xf>
    <xf numFmtId="0" fontId="46" fillId="0" borderId="15" xfId="0" applyFont="1" applyBorder="1" applyAlignment="1">
      <alignment horizontal="center" vertical="top" wrapText="1"/>
    </xf>
    <xf numFmtId="0" fontId="46" fillId="0" borderId="15" xfId="0" applyFont="1" applyBorder="1" applyAlignment="1">
      <alignment horizontal="right" vertical="top" wrapText="1"/>
    </xf>
    <xf numFmtId="0" fontId="46" fillId="0" borderId="15" xfId="0" applyFont="1" applyBorder="1" applyAlignment="1">
      <alignment horizontal="right" vertical="center" wrapText="1"/>
    </xf>
    <xf numFmtId="4" fontId="10" fillId="0" borderId="15" xfId="0" applyNumberFormat="1" applyFont="1" applyBorder="1" applyAlignment="1">
      <alignment horizontal="right" vertical="top" wrapText="1"/>
    </xf>
    <xf numFmtId="0" fontId="10" fillId="0" borderId="15" xfId="0" applyFont="1" applyBorder="1" applyAlignment="1">
      <alignment vertical="top" wrapText="1"/>
    </xf>
    <xf numFmtId="170" fontId="14" fillId="0" borderId="15" xfId="0" applyNumberFormat="1" applyFont="1" applyBorder="1" applyAlignment="1">
      <alignment horizontal="right" vertical="top"/>
    </xf>
    <xf numFmtId="0" fontId="10" fillId="0" borderId="15" xfId="0" applyFont="1" applyBorder="1" applyAlignment="1">
      <alignment horizontal="center" vertical="top"/>
    </xf>
    <xf numFmtId="0" fontId="37" fillId="13" borderId="66" xfId="0" applyFont="1" applyFill="1" applyBorder="1" applyAlignment="1">
      <alignment horizontal="left" vertical="center" wrapText="1"/>
    </xf>
    <xf numFmtId="0" fontId="37" fillId="13" borderId="66" xfId="0" applyFont="1" applyFill="1" applyBorder="1" applyAlignment="1">
      <alignment horizontal="right" vertical="center" wrapText="1"/>
    </xf>
    <xf numFmtId="168" fontId="37" fillId="13" borderId="66" xfId="0" applyNumberFormat="1" applyFont="1" applyFill="1" applyBorder="1" applyAlignment="1">
      <alignment horizontal="right" vertical="center"/>
    </xf>
    <xf numFmtId="169" fontId="35" fillId="0" borderId="0" xfId="0" applyNumberFormat="1" applyFont="1" applyAlignment="1">
      <alignment wrapText="1"/>
    </xf>
    <xf numFmtId="0" fontId="39" fillId="0" borderId="0" xfId="0" applyFont="1"/>
    <xf numFmtId="0" fontId="48" fillId="0" borderId="15" xfId="0" applyFont="1" applyBorder="1" applyAlignment="1">
      <alignment horizontal="center" vertical="top"/>
    </xf>
    <xf numFmtId="170" fontId="9" fillId="0" borderId="15" xfId="0" applyNumberFormat="1" applyFont="1" applyBorder="1" applyAlignment="1">
      <alignment horizontal="right" vertical="top"/>
    </xf>
    <xf numFmtId="0" fontId="45" fillId="14" borderId="82" xfId="0" applyFont="1" applyFill="1" applyBorder="1" applyAlignment="1">
      <alignment horizontal="left" vertical="center" wrapText="1"/>
    </xf>
    <xf numFmtId="0" fontId="46" fillId="18" borderId="83" xfId="0" applyFont="1" applyFill="1" applyBorder="1" applyAlignment="1">
      <alignment vertical="center" wrapText="1"/>
    </xf>
    <xf numFmtId="0" fontId="46" fillId="18" borderId="84" xfId="0" applyFont="1" applyFill="1" applyBorder="1" applyAlignment="1">
      <alignment horizontal="center" vertical="center" wrapText="1"/>
    </xf>
    <xf numFmtId="0" fontId="46" fillId="18" borderId="84" xfId="0" applyFont="1" applyFill="1" applyBorder="1" applyAlignment="1">
      <alignment vertical="center" wrapText="1"/>
    </xf>
    <xf numFmtId="0" fontId="47" fillId="18" borderId="84" xfId="0" applyFont="1" applyFill="1" applyBorder="1" applyAlignment="1">
      <alignment vertical="center" wrapText="1"/>
    </xf>
    <xf numFmtId="169" fontId="47" fillId="18" borderId="84" xfId="0" applyNumberFormat="1" applyFont="1" applyFill="1" applyBorder="1" applyAlignment="1">
      <alignment vertical="center" wrapText="1"/>
    </xf>
    <xf numFmtId="0" fontId="47" fillId="18" borderId="84" xfId="0" applyFont="1" applyFill="1" applyBorder="1" applyAlignment="1">
      <alignment horizontal="center" vertical="center" wrapText="1"/>
    </xf>
    <xf numFmtId="169" fontId="47" fillId="18" borderId="89" xfId="0" applyNumberFormat="1" applyFont="1" applyFill="1" applyBorder="1" applyAlignment="1">
      <alignment vertical="center" wrapText="1"/>
    </xf>
    <xf numFmtId="0" fontId="47" fillId="15" borderId="85" xfId="0" applyFont="1" applyFill="1" applyBorder="1" applyAlignment="1">
      <alignment vertical="center" wrapText="1"/>
    </xf>
    <xf numFmtId="0" fontId="47" fillId="15" borderId="86" xfId="0" applyFont="1" applyFill="1" applyBorder="1" applyAlignment="1">
      <alignment horizontal="center" vertical="center" wrapText="1"/>
    </xf>
    <xf numFmtId="0" fontId="47" fillId="15" borderId="86" xfId="0" applyFont="1" applyFill="1" applyBorder="1" applyAlignment="1">
      <alignment vertical="center" wrapText="1"/>
    </xf>
    <xf numFmtId="0" fontId="37" fillId="9" borderId="15" xfId="0" applyFont="1" applyFill="1" applyBorder="1" applyAlignment="1">
      <alignment horizontal="center" vertical="center" wrapText="1"/>
    </xf>
    <xf numFmtId="0" fontId="35" fillId="0" borderId="15" xfId="0" applyFont="1" applyBorder="1" applyAlignment="1">
      <alignment horizontal="left" wrapText="1"/>
    </xf>
    <xf numFmtId="168" fontId="35" fillId="0" borderId="15" xfId="0" applyNumberFormat="1" applyFont="1" applyBorder="1" applyAlignment="1">
      <alignment wrapText="1"/>
    </xf>
    <xf numFmtId="0" fontId="45" fillId="21" borderId="92" xfId="0" applyFont="1" applyFill="1" applyBorder="1" applyAlignment="1">
      <alignment vertical="top"/>
    </xf>
    <xf numFmtId="0" fontId="48" fillId="21" borderId="92" xfId="0" applyFont="1" applyFill="1" applyBorder="1" applyAlignment="1">
      <alignment horizontal="left" wrapText="1"/>
    </xf>
    <xf numFmtId="0" fontId="9" fillId="21" borderId="92" xfId="0" applyFont="1" applyFill="1" applyBorder="1" applyAlignment="1">
      <alignment horizontal="center" wrapText="1"/>
    </xf>
    <xf numFmtId="0" fontId="15" fillId="21" borderId="92" xfId="0" applyFont="1" applyFill="1" applyBorder="1" applyAlignment="1">
      <alignment horizontal="center" vertical="top" wrapText="1"/>
    </xf>
    <xf numFmtId="2" fontId="9" fillId="21" borderId="92" xfId="0" applyNumberFormat="1" applyFont="1" applyFill="1" applyBorder="1" applyAlignment="1">
      <alignment wrapText="1"/>
    </xf>
    <xf numFmtId="2" fontId="45" fillId="21" borderId="92" xfId="0" applyNumberFormat="1" applyFont="1" applyFill="1" applyBorder="1" applyAlignment="1">
      <alignment horizontal="right" vertical="top"/>
    </xf>
    <xf numFmtId="0" fontId="48" fillId="0" borderId="68" xfId="0" applyFont="1" applyBorder="1" applyAlignment="1">
      <alignment vertical="top"/>
    </xf>
    <xf numFmtId="0" fontId="64" fillId="15" borderId="68" xfId="0" applyFont="1" applyFill="1" applyBorder="1" applyAlignment="1">
      <alignment wrapText="1"/>
    </xf>
    <xf numFmtId="0" fontId="64" fillId="15" borderId="68" xfId="0" applyFont="1" applyFill="1" applyBorder="1" applyAlignment="1">
      <alignment horizontal="left" wrapText="1"/>
    </xf>
    <xf numFmtId="0" fontId="64" fillId="15" borderId="68" xfId="0" applyFont="1" applyFill="1" applyBorder="1" applyAlignment="1">
      <alignment horizontal="center" wrapText="1"/>
    </xf>
    <xf numFmtId="0" fontId="45" fillId="15" borderId="68" xfId="0" applyFont="1" applyFill="1" applyBorder="1" applyAlignment="1">
      <alignment horizontal="right" vertical="top"/>
    </xf>
    <xf numFmtId="2" fontId="48" fillId="15" borderId="68" xfId="0" applyNumberFormat="1" applyFont="1" applyFill="1" applyBorder="1" applyAlignment="1">
      <alignment vertical="top"/>
    </xf>
    <xf numFmtId="2" fontId="45" fillId="15" borderId="68" xfId="0" applyNumberFormat="1" applyFont="1" applyFill="1" applyBorder="1" applyAlignment="1">
      <alignment horizontal="right" vertical="top"/>
    </xf>
    <xf numFmtId="170" fontId="15" fillId="15" borderId="68" xfId="0" applyNumberFormat="1" applyFont="1" applyFill="1" applyBorder="1" applyAlignment="1">
      <alignment horizontal="right" vertical="top"/>
    </xf>
    <xf numFmtId="0" fontId="45" fillId="21" borderId="93" xfId="0" applyFont="1" applyFill="1" applyBorder="1" applyAlignment="1">
      <alignment vertical="top"/>
    </xf>
    <xf numFmtId="0" fontId="48" fillId="21" borderId="93" xfId="0" applyFont="1" applyFill="1" applyBorder="1" applyAlignment="1">
      <alignment horizontal="left" wrapText="1"/>
    </xf>
    <xf numFmtId="0" fontId="9" fillId="21" borderId="93" xfId="0" applyFont="1" applyFill="1" applyBorder="1" applyAlignment="1">
      <alignment horizontal="center" wrapText="1"/>
    </xf>
    <xf numFmtId="0" fontId="15" fillId="21" borderId="93" xfId="0" applyFont="1" applyFill="1" applyBorder="1" applyAlignment="1">
      <alignment horizontal="center" vertical="top" wrapText="1"/>
    </xf>
    <xf numFmtId="2" fontId="9" fillId="21" borderId="93" xfId="0" applyNumberFormat="1" applyFont="1" applyFill="1" applyBorder="1" applyAlignment="1">
      <alignment wrapText="1"/>
    </xf>
    <xf numFmtId="2" fontId="45" fillId="21" borderId="93" xfId="0" applyNumberFormat="1" applyFont="1" applyFill="1" applyBorder="1" applyAlignment="1">
      <alignment horizontal="right" vertical="top"/>
    </xf>
    <xf numFmtId="0" fontId="48" fillId="0" borderId="15" xfId="0" applyFont="1" applyBorder="1" applyAlignment="1">
      <alignment vertical="top"/>
    </xf>
    <xf numFmtId="0" fontId="64" fillId="15" borderId="92" xfId="0" applyFont="1" applyFill="1" applyBorder="1" applyAlignment="1">
      <alignment wrapText="1"/>
    </xf>
    <xf numFmtId="0" fontId="64" fillId="15" borderId="92" xfId="0" applyFont="1" applyFill="1" applyBorder="1" applyAlignment="1">
      <alignment horizontal="left" wrapText="1"/>
    </xf>
    <xf numFmtId="0" fontId="64" fillId="15" borderId="92" xfId="0" applyFont="1" applyFill="1" applyBorder="1" applyAlignment="1">
      <alignment horizontal="center" wrapText="1"/>
    </xf>
    <xf numFmtId="0" fontId="45" fillId="15" borderId="92" xfId="0" applyFont="1" applyFill="1" applyBorder="1" applyAlignment="1">
      <alignment horizontal="right" vertical="top"/>
    </xf>
    <xf numFmtId="2" fontId="48" fillId="15" borderId="92" xfId="0" applyNumberFormat="1" applyFont="1" applyFill="1" applyBorder="1" applyAlignment="1">
      <alignment vertical="top"/>
    </xf>
    <xf numFmtId="2" fontId="45" fillId="15" borderId="92" xfId="0" applyNumberFormat="1" applyFont="1" applyFill="1" applyBorder="1" applyAlignment="1">
      <alignment horizontal="right" vertical="top"/>
    </xf>
    <xf numFmtId="170" fontId="15" fillId="15" borderId="92" xfId="0" applyNumberFormat="1" applyFont="1" applyFill="1" applyBorder="1" applyAlignment="1">
      <alignment horizontal="right" vertical="top"/>
    </xf>
    <xf numFmtId="0" fontId="45" fillId="21" borderId="68" xfId="0" applyFont="1" applyFill="1" applyBorder="1" applyAlignment="1">
      <alignment vertical="top"/>
    </xf>
    <xf numFmtId="0" fontId="48" fillId="21" borderId="68" xfId="0" applyFont="1" applyFill="1" applyBorder="1" applyAlignment="1">
      <alignment horizontal="left" wrapText="1"/>
    </xf>
    <xf numFmtId="0" fontId="9" fillId="21" borderId="68" xfId="0" applyFont="1" applyFill="1" applyBorder="1" applyAlignment="1">
      <alignment horizontal="center" wrapText="1"/>
    </xf>
    <xf numFmtId="0" fontId="15" fillId="21" borderId="68" xfId="0" applyFont="1" applyFill="1" applyBorder="1" applyAlignment="1">
      <alignment horizontal="center" vertical="top" wrapText="1"/>
    </xf>
    <xf numFmtId="2" fontId="9" fillId="21" borderId="68" xfId="0" applyNumberFormat="1" applyFont="1" applyFill="1" applyBorder="1" applyAlignment="1">
      <alignment wrapText="1"/>
    </xf>
    <xf numFmtId="2" fontId="45" fillId="21" borderId="68" xfId="0" applyNumberFormat="1" applyFont="1" applyFill="1" applyBorder="1" applyAlignment="1">
      <alignment horizontal="right" vertical="top"/>
    </xf>
    <xf numFmtId="0" fontId="45" fillId="0" borderId="15" xfId="0" applyFont="1" applyBorder="1" applyAlignment="1">
      <alignment vertical="top"/>
    </xf>
    <xf numFmtId="0" fontId="48" fillId="0" borderId="15" xfId="0" applyFont="1" applyBorder="1" applyAlignment="1">
      <alignment horizontal="left" vertical="top"/>
    </xf>
    <xf numFmtId="0" fontId="15" fillId="0" borderId="15" xfId="0" applyFont="1" applyBorder="1" applyAlignment="1">
      <alignment vertical="top" wrapText="1"/>
    </xf>
    <xf numFmtId="2" fontId="9" fillId="0" borderId="15" xfId="0" applyNumberFormat="1" applyFont="1" applyBorder="1" applyAlignment="1">
      <alignment horizontal="right" vertical="top"/>
    </xf>
    <xf numFmtId="2" fontId="48" fillId="0" borderId="15" xfId="0" applyNumberFormat="1" applyFont="1" applyBorder="1" applyAlignment="1">
      <alignment horizontal="right" vertical="top"/>
    </xf>
    <xf numFmtId="0" fontId="45" fillId="22" borderId="15" xfId="0" applyFont="1" applyFill="1" applyBorder="1" applyAlignment="1">
      <alignment vertical="top"/>
    </xf>
    <xf numFmtId="0" fontId="48" fillId="22" borderId="15" xfId="0" applyFont="1" applyFill="1" applyBorder="1" applyAlignment="1">
      <alignment horizontal="left" wrapText="1"/>
    </xf>
    <xf numFmtId="0" fontId="9" fillId="22" borderId="15" xfId="0" applyFont="1" applyFill="1" applyBorder="1" applyAlignment="1">
      <alignment horizontal="center" wrapText="1"/>
    </xf>
    <xf numFmtId="0" fontId="15" fillId="22" borderId="15" xfId="0" applyFont="1" applyFill="1" applyBorder="1" applyAlignment="1">
      <alignment horizontal="left" vertical="top" wrapText="1"/>
    </xf>
    <xf numFmtId="2" fontId="9" fillId="22" borderId="15" xfId="0" applyNumberFormat="1" applyFont="1" applyFill="1" applyBorder="1" applyAlignment="1">
      <alignment wrapText="1"/>
    </xf>
    <xf numFmtId="2" fontId="45" fillId="22" borderId="15" xfId="0" applyNumberFormat="1" applyFont="1" applyFill="1" applyBorder="1" applyAlignment="1">
      <alignment horizontal="right" vertical="top"/>
    </xf>
    <xf numFmtId="169" fontId="48" fillId="0" borderId="15" xfId="0" applyNumberFormat="1" applyFont="1" applyBorder="1" applyAlignment="1">
      <alignment horizontal="right" vertical="top"/>
    </xf>
    <xf numFmtId="0" fontId="48" fillId="0" borderId="15" xfId="0" applyFont="1" applyBorder="1" applyAlignment="1">
      <alignment horizontal="center" wrapText="1"/>
    </xf>
    <xf numFmtId="0" fontId="15" fillId="0" borderId="15" xfId="0" applyFont="1" applyBorder="1" applyAlignment="1">
      <alignment horizontal="left" vertical="top" wrapText="1"/>
    </xf>
    <xf numFmtId="2" fontId="9" fillId="0" borderId="15" xfId="0" applyNumberFormat="1" applyFont="1" applyBorder="1" applyAlignment="1">
      <alignment wrapText="1"/>
    </xf>
    <xf numFmtId="169" fontId="45" fillId="0" borderId="15" xfId="0" applyNumberFormat="1" applyFont="1" applyBorder="1" applyAlignment="1">
      <alignment horizontal="right" vertical="top"/>
    </xf>
    <xf numFmtId="0" fontId="64" fillId="15" borderId="15" xfId="0" applyFont="1" applyFill="1" applyBorder="1" applyAlignment="1">
      <alignment wrapText="1"/>
    </xf>
    <xf numFmtId="0" fontId="64" fillId="15" borderId="15" xfId="0" applyFont="1" applyFill="1" applyBorder="1" applyAlignment="1">
      <alignment horizontal="left" wrapText="1"/>
    </xf>
    <xf numFmtId="0" fontId="64" fillId="15" borderId="15" xfId="0" applyFont="1" applyFill="1" applyBorder="1" applyAlignment="1">
      <alignment horizontal="center" wrapText="1"/>
    </xf>
    <xf numFmtId="0" fontId="45" fillId="15" borderId="15" xfId="0" applyFont="1" applyFill="1" applyBorder="1" applyAlignment="1">
      <alignment horizontal="right" vertical="top"/>
    </xf>
    <xf numFmtId="2" fontId="48" fillId="15" borderId="15" xfId="0" applyNumberFormat="1" applyFont="1" applyFill="1" applyBorder="1" applyAlignment="1">
      <alignment vertical="top"/>
    </xf>
    <xf numFmtId="2" fontId="45" fillId="15" borderId="15" xfId="0" applyNumberFormat="1" applyFont="1" applyFill="1" applyBorder="1" applyAlignment="1">
      <alignment horizontal="right" vertical="top"/>
    </xf>
    <xf numFmtId="170" fontId="15" fillId="15" borderId="15" xfId="0" applyNumberFormat="1" applyFont="1" applyFill="1" applyBorder="1" applyAlignment="1">
      <alignment horizontal="right" vertical="top"/>
    </xf>
    <xf numFmtId="0" fontId="45" fillId="21" borderId="76" xfId="0" applyFont="1" applyFill="1" applyBorder="1" applyAlignment="1">
      <alignment vertical="top"/>
    </xf>
    <xf numFmtId="0" fontId="48" fillId="21" borderId="76" xfId="0" applyFont="1" applyFill="1" applyBorder="1" applyAlignment="1">
      <alignment horizontal="left" wrapText="1"/>
    </xf>
    <xf numFmtId="0" fontId="9" fillId="21" borderId="76" xfId="0" applyFont="1" applyFill="1" applyBorder="1" applyAlignment="1">
      <alignment horizontal="center" wrapText="1"/>
    </xf>
    <xf numFmtId="0" fontId="15" fillId="21" borderId="76" xfId="0" applyFont="1" applyFill="1" applyBorder="1" applyAlignment="1">
      <alignment horizontal="center" vertical="top" wrapText="1"/>
    </xf>
    <xf numFmtId="2" fontId="9" fillId="21" borderId="76" xfId="0" applyNumberFormat="1" applyFont="1" applyFill="1" applyBorder="1" applyAlignment="1">
      <alignment wrapText="1"/>
    </xf>
    <xf numFmtId="2" fontId="45" fillId="21" borderId="76" xfId="0" applyNumberFormat="1" applyFont="1" applyFill="1" applyBorder="1" applyAlignment="1">
      <alignment horizontal="right" vertical="top"/>
    </xf>
    <xf numFmtId="0" fontId="45" fillId="0" borderId="15" xfId="0" applyFont="1" applyBorder="1" applyAlignment="1">
      <alignment horizontal="center" vertical="top"/>
    </xf>
    <xf numFmtId="0" fontId="48" fillId="0" borderId="15" xfId="0" applyFont="1" applyBorder="1" applyAlignment="1">
      <alignment horizontal="left" wrapText="1"/>
    </xf>
    <xf numFmtId="2" fontId="45" fillId="0" borderId="15" xfId="0" applyNumberFormat="1" applyFont="1" applyBorder="1" applyAlignment="1">
      <alignment horizontal="right" vertical="top"/>
    </xf>
    <xf numFmtId="0" fontId="9" fillId="0" borderId="15" xfId="0" applyFont="1" applyBorder="1" applyAlignment="1">
      <alignment horizontal="left" vertical="top" wrapText="1"/>
    </xf>
    <xf numFmtId="170" fontId="48" fillId="0" borderId="15" xfId="0" applyNumberFormat="1" applyFont="1" applyBorder="1" applyAlignment="1">
      <alignment horizontal="right" vertical="top"/>
    </xf>
    <xf numFmtId="0" fontId="15" fillId="15" borderId="15" xfId="0" applyFont="1" applyFill="1" applyBorder="1" applyAlignment="1">
      <alignment horizontal="right" vertical="top"/>
    </xf>
    <xf numFmtId="2" fontId="9" fillId="15" borderId="15" xfId="0" applyNumberFormat="1" applyFont="1" applyFill="1" applyBorder="1" applyAlignment="1">
      <alignment vertical="top"/>
    </xf>
    <xf numFmtId="0" fontId="45" fillId="21" borderId="15" xfId="0" applyFont="1" applyFill="1" applyBorder="1" applyAlignment="1">
      <alignment vertical="top"/>
    </xf>
    <xf numFmtId="0" fontId="48" fillId="21" borderId="15" xfId="0" applyFont="1" applyFill="1" applyBorder="1" applyAlignment="1">
      <alignment horizontal="left" wrapText="1"/>
    </xf>
    <xf numFmtId="0" fontId="9" fillId="21" borderId="15" xfId="0" applyFont="1" applyFill="1" applyBorder="1" applyAlignment="1">
      <alignment horizontal="center" wrapText="1"/>
    </xf>
    <xf numFmtId="0" fontId="15" fillId="21" borderId="15" xfId="0" applyFont="1" applyFill="1" applyBorder="1" applyAlignment="1">
      <alignment horizontal="center" vertical="top" wrapText="1"/>
    </xf>
    <xf numFmtId="2" fontId="9" fillId="21" borderId="15" xfId="0" applyNumberFormat="1" applyFont="1" applyFill="1" applyBorder="1" applyAlignment="1">
      <alignment wrapText="1"/>
    </xf>
    <xf numFmtId="2" fontId="45" fillId="21" borderId="15" xfId="0" applyNumberFormat="1" applyFont="1" applyFill="1" applyBorder="1" applyAlignment="1">
      <alignment horizontal="right" vertical="top"/>
    </xf>
    <xf numFmtId="0" fontId="45" fillId="0" borderId="91" xfId="0" applyFont="1" applyBorder="1" applyAlignment="1">
      <alignment vertical="top"/>
    </xf>
    <xf numFmtId="0" fontId="48" fillId="0" borderId="91" xfId="0" applyFont="1" applyBorder="1" applyAlignment="1">
      <alignment horizontal="left" wrapText="1"/>
    </xf>
    <xf numFmtId="0" fontId="9" fillId="0" borderId="91" xfId="0" applyFont="1" applyBorder="1" applyAlignment="1">
      <alignment horizontal="center" wrapText="1"/>
    </xf>
    <xf numFmtId="0" fontId="15" fillId="0" borderId="91" xfId="0" applyFont="1" applyBorder="1" applyAlignment="1">
      <alignment horizontal="left" vertical="top" wrapText="1"/>
    </xf>
    <xf numFmtId="2" fontId="9" fillId="0" borderId="91" xfId="0" applyNumberFormat="1" applyFont="1" applyBorder="1" applyAlignment="1">
      <alignment wrapText="1"/>
    </xf>
    <xf numFmtId="2" fontId="45" fillId="0" borderId="91" xfId="0" applyNumberFormat="1" applyFont="1" applyBorder="1" applyAlignment="1">
      <alignment horizontal="right" vertical="top"/>
    </xf>
    <xf numFmtId="170" fontId="9" fillId="0" borderId="15" xfId="0" applyNumberFormat="1" applyFont="1" applyBorder="1" applyAlignment="1">
      <alignment wrapText="1"/>
    </xf>
    <xf numFmtId="0" fontId="45" fillId="21" borderId="15" xfId="0" applyFont="1" applyFill="1" applyBorder="1" applyAlignment="1">
      <alignment horizontal="left" vertical="top"/>
    </xf>
    <xf numFmtId="169" fontId="45" fillId="15" borderId="15" xfId="0" applyNumberFormat="1" applyFont="1" applyFill="1" applyBorder="1" applyAlignment="1">
      <alignment horizontal="right" vertical="top"/>
    </xf>
    <xf numFmtId="0" fontId="48" fillId="21" borderId="15" xfId="0" applyFont="1" applyFill="1" applyBorder="1" applyAlignment="1">
      <alignment horizontal="center" wrapText="1"/>
    </xf>
    <xf numFmtId="0" fontId="45" fillId="21" borderId="15" xfId="0" applyFont="1" applyFill="1" applyBorder="1" applyAlignment="1">
      <alignment horizontal="center" vertical="top" wrapText="1"/>
    </xf>
    <xf numFmtId="2" fontId="48" fillId="21" borderId="15" xfId="0" applyNumberFormat="1" applyFont="1" applyFill="1" applyBorder="1" applyAlignment="1">
      <alignment wrapText="1"/>
    </xf>
    <xf numFmtId="0" fontId="15" fillId="10" borderId="15" xfId="0" applyFont="1" applyFill="1" applyBorder="1" applyAlignment="1">
      <alignment vertical="top" wrapText="1"/>
    </xf>
    <xf numFmtId="0" fontId="9" fillId="0" borderId="15" xfId="0" applyFont="1" applyBorder="1" applyAlignment="1">
      <alignment horizontal="center" vertical="center" wrapText="1"/>
    </xf>
    <xf numFmtId="0" fontId="45" fillId="0" borderId="15" xfId="0" applyFont="1" applyBorder="1" applyAlignment="1">
      <alignment horizontal="left" vertical="top" wrapText="1"/>
    </xf>
    <xf numFmtId="2" fontId="48" fillId="0" borderId="15" xfId="0" applyNumberFormat="1" applyFont="1" applyBorder="1" applyAlignment="1">
      <alignment wrapText="1"/>
    </xf>
    <xf numFmtId="0" fontId="39" fillId="7" borderId="63" xfId="0" applyFont="1" applyFill="1" applyBorder="1" applyAlignment="1">
      <alignment wrapText="1"/>
    </xf>
    <xf numFmtId="0" fontId="14" fillId="0" borderId="0" xfId="0" applyFont="1" applyAlignment="1">
      <alignment horizontal="center" vertical="center"/>
    </xf>
    <xf numFmtId="168" fontId="35" fillId="10" borderId="73" xfId="0" applyNumberFormat="1" applyFont="1" applyFill="1" applyBorder="1" applyAlignment="1">
      <alignment horizontal="left" vertical="top"/>
    </xf>
    <xf numFmtId="0" fontId="61" fillId="0" borderId="90" xfId="0" applyFont="1" applyBorder="1" applyAlignment="1">
      <alignment horizontal="center" vertical="center"/>
    </xf>
    <xf numFmtId="0" fontId="62" fillId="0" borderId="90" xfId="0" applyFont="1" applyBorder="1" applyAlignment="1">
      <alignment horizontal="center" vertical="top"/>
    </xf>
    <xf numFmtId="0" fontId="65" fillId="0" borderId="90" xfId="0" applyFont="1" applyBorder="1" applyAlignment="1">
      <alignment vertical="top" wrapText="1"/>
    </xf>
    <xf numFmtId="170" fontId="62" fillId="0" borderId="90" xfId="0" applyNumberFormat="1" applyFont="1" applyBorder="1" applyAlignment="1">
      <alignment horizontal="right" vertical="top"/>
    </xf>
    <xf numFmtId="170" fontId="62" fillId="0" borderId="94" xfId="0" applyNumberFormat="1" applyFont="1" applyBorder="1" applyAlignment="1">
      <alignment horizontal="right" vertical="top"/>
    </xf>
    <xf numFmtId="2" fontId="48" fillId="0" borderId="15" xfId="0" applyNumberFormat="1" applyFont="1" applyBorder="1" applyAlignment="1">
      <alignment vertical="top"/>
    </xf>
    <xf numFmtId="0" fontId="48" fillId="0" borderId="15" xfId="0" applyFont="1" applyBorder="1" applyAlignment="1">
      <alignment horizontal="left" vertical="top" wrapText="1"/>
    </xf>
    <xf numFmtId="0" fontId="42" fillId="0" borderId="0" xfId="0" applyFont="1"/>
    <xf numFmtId="0" fontId="48" fillId="26" borderId="15" xfId="0" applyFont="1" applyFill="1" applyBorder="1" applyAlignment="1">
      <alignment horizontal="center" wrapText="1"/>
    </xf>
    <xf numFmtId="0" fontId="9" fillId="26" borderId="15" xfId="0" applyFont="1" applyFill="1" applyBorder="1" applyAlignment="1">
      <alignment horizontal="center" wrapText="1"/>
    </xf>
    <xf numFmtId="0" fontId="15" fillId="26" borderId="15" xfId="0" applyFont="1" applyFill="1" applyBorder="1" applyAlignment="1">
      <alignment horizontal="center" vertical="top" wrapText="1"/>
    </xf>
    <xf numFmtId="0" fontId="9" fillId="26" borderId="15" xfId="0" applyFont="1" applyFill="1" applyBorder="1" applyAlignment="1">
      <alignment horizontal="center" vertical="top" wrapText="1"/>
    </xf>
    <xf numFmtId="0" fontId="47" fillId="14" borderId="15" xfId="0" applyFont="1" applyFill="1" applyBorder="1" applyAlignment="1">
      <alignment horizontal="left" vertical="center" wrapText="1"/>
    </xf>
    <xf numFmtId="49" fontId="46" fillId="0" borderId="15" xfId="0" applyNumberFormat="1" applyFont="1" applyBorder="1" applyAlignment="1">
      <alignment vertical="center" wrapText="1"/>
    </xf>
    <xf numFmtId="2" fontId="46" fillId="0" borderId="15" xfId="0" applyNumberFormat="1" applyFont="1" applyBorder="1" applyAlignment="1">
      <alignment horizontal="right" vertical="center" wrapText="1"/>
    </xf>
    <xf numFmtId="0" fontId="46" fillId="0" borderId="0" xfId="0" applyFont="1" applyAlignment="1">
      <alignment horizontal="center" vertical="center" wrapText="1"/>
    </xf>
    <xf numFmtId="0" fontId="46" fillId="22" borderId="63" xfId="0" applyFont="1" applyFill="1" applyBorder="1" applyAlignment="1">
      <alignment vertical="center" wrapText="1"/>
    </xf>
    <xf numFmtId="169" fontId="46" fillId="22" borderId="63" xfId="0" applyNumberFormat="1" applyFont="1" applyFill="1" applyBorder="1" applyAlignment="1">
      <alignment horizontal="right" vertical="center" wrapText="1"/>
    </xf>
    <xf numFmtId="0" fontId="48" fillId="0" borderId="15" xfId="0" applyFont="1" applyBorder="1" applyAlignment="1">
      <alignment vertical="center" wrapText="1"/>
    </xf>
    <xf numFmtId="0" fontId="46" fillId="0" borderId="65" xfId="0" applyFont="1" applyBorder="1" applyAlignment="1">
      <alignment horizontal="center" wrapText="1"/>
    </xf>
    <xf numFmtId="0" fontId="46" fillId="0" borderId="65" xfId="0" applyFont="1" applyBorder="1" applyAlignment="1">
      <alignment vertical="center" wrapText="1"/>
    </xf>
    <xf numFmtId="169" fontId="46" fillId="0" borderId="65" xfId="0" applyNumberFormat="1" applyFont="1" applyBorder="1" applyAlignment="1">
      <alignment vertical="center" wrapText="1"/>
    </xf>
    <xf numFmtId="49" fontId="47" fillId="16" borderId="15" xfId="0" applyNumberFormat="1" applyFont="1" applyFill="1" applyBorder="1" applyAlignment="1">
      <alignment horizontal="center" vertical="center" wrapText="1"/>
    </xf>
    <xf numFmtId="49" fontId="46" fillId="22" borderId="15" xfId="0" applyNumberFormat="1" applyFont="1" applyFill="1" applyBorder="1" applyAlignment="1">
      <alignment vertical="center" wrapText="1"/>
    </xf>
    <xf numFmtId="49" fontId="47" fillId="16" borderId="15" xfId="0" applyNumberFormat="1" applyFont="1" applyFill="1" applyBorder="1" applyAlignment="1">
      <alignment vertical="center" wrapText="1"/>
    </xf>
    <xf numFmtId="169" fontId="47" fillId="15" borderId="86" xfId="0" applyNumberFormat="1" applyFont="1" applyFill="1" applyBorder="1" applyAlignment="1">
      <alignment vertical="center" wrapText="1"/>
    </xf>
    <xf numFmtId="0" fontId="47" fillId="15" borderId="87" xfId="0" applyFont="1" applyFill="1" applyBorder="1" applyAlignment="1">
      <alignment vertical="center" wrapText="1"/>
    </xf>
    <xf numFmtId="0" fontId="32" fillId="14" borderId="95" xfId="0" applyFont="1" applyFill="1" applyBorder="1" applyAlignment="1">
      <alignment wrapText="1"/>
    </xf>
    <xf numFmtId="0" fontId="45" fillId="14" borderId="95" xfId="0" applyFont="1" applyFill="1" applyBorder="1" applyAlignment="1">
      <alignment horizontal="center" vertical="top" wrapText="1"/>
    </xf>
    <xf numFmtId="0" fontId="32" fillId="14" borderId="95" xfId="0" applyFont="1" applyFill="1" applyBorder="1" applyAlignment="1">
      <alignment vertical="top" wrapText="1"/>
    </xf>
    <xf numFmtId="0" fontId="32" fillId="14" borderId="96" xfId="0" applyFont="1" applyFill="1" applyBorder="1" applyAlignment="1">
      <alignment vertical="top" wrapText="1"/>
    </xf>
    <xf numFmtId="0" fontId="35" fillId="22" borderId="63" xfId="0" applyFont="1" applyFill="1" applyBorder="1" applyAlignment="1">
      <alignment wrapText="1"/>
    </xf>
    <xf numFmtId="0" fontId="35" fillId="22" borderId="15" xfId="0" applyFont="1" applyFill="1" applyBorder="1" applyAlignment="1">
      <alignment horizontal="center" wrapText="1"/>
    </xf>
    <xf numFmtId="0" fontId="47" fillId="16" borderId="85" xfId="0" applyFont="1" applyFill="1" applyBorder="1" applyAlignment="1">
      <alignment horizontal="center" vertical="center" wrapText="1"/>
    </xf>
    <xf numFmtId="0" fontId="47" fillId="16" borderId="86" xfId="0" applyFont="1" applyFill="1" applyBorder="1" applyAlignment="1">
      <alignment horizontal="center" vertical="center" wrapText="1"/>
    </xf>
    <xf numFmtId="0" fontId="47" fillId="16" borderId="86" xfId="0" applyFont="1" applyFill="1" applyBorder="1" applyAlignment="1">
      <alignment vertical="center" wrapText="1"/>
    </xf>
    <xf numFmtId="0" fontId="47" fillId="16" borderId="87" xfId="0" applyFont="1" applyFill="1" applyBorder="1" applyAlignment="1">
      <alignment vertical="center" wrapText="1"/>
    </xf>
    <xf numFmtId="49" fontId="46" fillId="22" borderId="97" xfId="0" applyNumberFormat="1" applyFont="1" applyFill="1" applyBorder="1" applyAlignment="1">
      <alignment vertical="center" wrapText="1"/>
    </xf>
    <xf numFmtId="169" fontId="46" fillId="22" borderId="98" xfId="0" applyNumberFormat="1" applyFont="1" applyFill="1" applyBorder="1" applyAlignment="1">
      <alignment horizontal="right" vertical="center" wrapText="1"/>
    </xf>
    <xf numFmtId="49" fontId="46" fillId="22" borderId="48" xfId="0" applyNumberFormat="1" applyFont="1" applyFill="1" applyBorder="1" applyAlignment="1">
      <alignment vertical="center" wrapText="1"/>
    </xf>
    <xf numFmtId="169" fontId="46" fillId="22" borderId="49" xfId="0" applyNumberFormat="1" applyFont="1" applyFill="1" applyBorder="1" applyAlignment="1">
      <alignment horizontal="right" vertical="center" wrapText="1"/>
    </xf>
    <xf numFmtId="169" fontId="46" fillId="22" borderId="99" xfId="0" applyNumberFormat="1" applyFont="1" applyFill="1" applyBorder="1" applyAlignment="1">
      <alignment horizontal="right" vertical="center" wrapText="1"/>
    </xf>
    <xf numFmtId="0" fontId="46" fillId="0" borderId="12" xfId="0" applyFont="1" applyBorder="1" applyAlignment="1">
      <alignment vertical="center" wrapText="1"/>
    </xf>
    <xf numFmtId="0" fontId="47" fillId="0" borderId="64" xfId="0" applyFont="1" applyBorder="1" applyAlignment="1">
      <alignment horizontal="center" vertical="center" wrapText="1"/>
    </xf>
    <xf numFmtId="0" fontId="46" fillId="0" borderId="1" xfId="0" applyFont="1" applyBorder="1" applyAlignment="1">
      <alignment vertical="center" wrapText="1"/>
    </xf>
    <xf numFmtId="0" fontId="46" fillId="18" borderId="85" xfId="0" applyFont="1" applyFill="1" applyBorder="1" applyAlignment="1">
      <alignment vertical="center" wrapText="1"/>
    </xf>
    <xf numFmtId="0" fontId="46" fillId="18" borderId="86" xfId="0" applyFont="1" applyFill="1" applyBorder="1" applyAlignment="1">
      <alignment horizontal="center" vertical="center" wrapText="1"/>
    </xf>
    <xf numFmtId="0" fontId="46" fillId="18" borderId="86" xfId="0" applyFont="1" applyFill="1" applyBorder="1" applyAlignment="1">
      <alignment vertical="center" wrapText="1"/>
    </xf>
    <xf numFmtId="0" fontId="47" fillId="18" borderId="86" xfId="0" applyFont="1" applyFill="1" applyBorder="1" applyAlignment="1">
      <alignment vertical="center" wrapText="1"/>
    </xf>
    <xf numFmtId="0" fontId="46" fillId="2" borderId="82" xfId="0" applyFont="1" applyFill="1" applyBorder="1" applyAlignment="1">
      <alignment vertical="center" wrapText="1"/>
    </xf>
    <xf numFmtId="0" fontId="46" fillId="2" borderId="88" xfId="0" applyFont="1" applyFill="1" applyBorder="1" applyAlignment="1">
      <alignment horizontal="center" vertical="center" wrapText="1"/>
    </xf>
    <xf numFmtId="0" fontId="46" fillId="2" borderId="88" xfId="0" applyFont="1" applyFill="1" applyBorder="1" applyAlignment="1">
      <alignment vertical="center" wrapText="1"/>
    </xf>
    <xf numFmtId="0" fontId="47" fillId="2" borderId="88" xfId="0" applyFont="1" applyFill="1" applyBorder="1" applyAlignment="1">
      <alignment vertical="center" wrapText="1"/>
    </xf>
    <xf numFmtId="169" fontId="47" fillId="17" borderId="88" xfId="0" applyNumberFormat="1" applyFont="1" applyFill="1" applyBorder="1" applyAlignment="1">
      <alignment vertical="center" wrapText="1"/>
    </xf>
    <xf numFmtId="169" fontId="47" fillId="17" borderId="100" xfId="0" applyNumberFormat="1" applyFont="1" applyFill="1" applyBorder="1" applyAlignment="1">
      <alignment vertical="center" wrapText="1"/>
    </xf>
    <xf numFmtId="169" fontId="50" fillId="0" borderId="15" xfId="0" applyNumberFormat="1" applyFont="1" applyBorder="1" applyAlignment="1">
      <alignment horizontal="right" vertical="top"/>
    </xf>
    <xf numFmtId="169" fontId="46" fillId="0" borderId="15" xfId="0" applyNumberFormat="1" applyFont="1" applyBorder="1" applyAlignment="1">
      <alignment horizontal="right" vertical="top"/>
    </xf>
    <xf numFmtId="0" fontId="47" fillId="0" borderId="15" xfId="0" applyFont="1" applyBorder="1" applyAlignment="1">
      <alignment vertical="center" wrapText="1"/>
    </xf>
    <xf numFmtId="169" fontId="47" fillId="0" borderId="15" xfId="0" applyNumberFormat="1" applyFont="1" applyBorder="1" applyAlignment="1">
      <alignment horizontal="right" vertical="center" wrapText="1"/>
    </xf>
    <xf numFmtId="169" fontId="46" fillId="20" borderId="15" xfId="0" applyNumberFormat="1" applyFont="1" applyFill="1" applyBorder="1" applyAlignment="1">
      <alignment vertical="center" wrapText="1"/>
    </xf>
    <xf numFmtId="0" fontId="64" fillId="15" borderId="15" xfId="0" applyFont="1" applyFill="1" applyBorder="1" applyAlignment="1">
      <alignment vertical="center" wrapText="1"/>
    </xf>
    <xf numFmtId="0" fontId="64" fillId="15" borderId="15" xfId="0" applyFont="1" applyFill="1" applyBorder="1" applyAlignment="1">
      <alignment horizontal="left" vertical="center" wrapText="1"/>
    </xf>
    <xf numFmtId="0" fontId="64" fillId="15" borderId="15" xfId="0" applyFont="1" applyFill="1" applyBorder="1" applyAlignment="1">
      <alignment horizontal="center" vertical="center" wrapText="1"/>
    </xf>
    <xf numFmtId="2" fontId="48" fillId="15" borderId="15" xfId="0" applyNumberFormat="1" applyFont="1" applyFill="1" applyBorder="1" applyAlignment="1">
      <alignment vertical="center"/>
    </xf>
    <xf numFmtId="2" fontId="45" fillId="15" borderId="15" xfId="0" applyNumberFormat="1" applyFont="1" applyFill="1" applyBorder="1" applyAlignment="1">
      <alignment horizontal="right" vertical="center"/>
    </xf>
    <xf numFmtId="0" fontId="45" fillId="21" borderId="15" xfId="0" applyFont="1" applyFill="1" applyBorder="1" applyAlignment="1">
      <alignment vertical="center"/>
    </xf>
    <xf numFmtId="0" fontId="48" fillId="21" borderId="15" xfId="0" applyFont="1" applyFill="1" applyBorder="1" applyAlignment="1">
      <alignment horizontal="left" vertical="center" wrapText="1"/>
    </xf>
    <xf numFmtId="0" fontId="48" fillId="21" borderId="15" xfId="0" applyFont="1" applyFill="1" applyBorder="1" applyAlignment="1">
      <alignment horizontal="center" vertical="center" wrapText="1"/>
    </xf>
    <xf numFmtId="0" fontId="45" fillId="21" borderId="15" xfId="0" applyFont="1" applyFill="1" applyBorder="1" applyAlignment="1">
      <alignment horizontal="center" vertical="center" wrapText="1"/>
    </xf>
    <xf numFmtId="2" fontId="48" fillId="21" borderId="15" xfId="0" applyNumberFormat="1" applyFont="1" applyFill="1" applyBorder="1" applyAlignment="1">
      <alignment vertical="center" wrapText="1"/>
    </xf>
    <xf numFmtId="2" fontId="45" fillId="21" borderId="15" xfId="0" applyNumberFormat="1" applyFont="1" applyFill="1" applyBorder="1" applyAlignment="1">
      <alignment horizontal="right" vertical="center"/>
    </xf>
    <xf numFmtId="0" fontId="48" fillId="0" borderId="15" xfId="0" applyFont="1" applyBorder="1" applyAlignment="1">
      <alignment vertical="center"/>
    </xf>
    <xf numFmtId="4" fontId="35" fillId="0" borderId="0" xfId="0" applyNumberFormat="1" applyFont="1" applyAlignment="1">
      <alignment vertical="center" wrapText="1"/>
    </xf>
    <xf numFmtId="0" fontId="45" fillId="15" borderId="15" xfId="0" applyFont="1" applyFill="1" applyBorder="1" applyAlignment="1">
      <alignment horizontal="right" vertical="center" wrapText="1"/>
    </xf>
    <xf numFmtId="170" fontId="48" fillId="15" borderId="15" xfId="0" applyNumberFormat="1" applyFont="1" applyFill="1" applyBorder="1" applyAlignment="1">
      <alignment horizontal="right" vertical="center"/>
    </xf>
    <xf numFmtId="170" fontId="45" fillId="15" borderId="15" xfId="0" applyNumberFormat="1" applyFont="1" applyFill="1" applyBorder="1" applyAlignment="1">
      <alignment horizontal="right" vertical="center"/>
    </xf>
    <xf numFmtId="170" fontId="15" fillId="15" borderId="15" xfId="0" applyNumberFormat="1" applyFont="1" applyFill="1" applyBorder="1" applyAlignment="1">
      <alignment horizontal="right" vertical="center"/>
    </xf>
    <xf numFmtId="0" fontId="48" fillId="27" borderId="69" xfId="0" applyFont="1" applyFill="1" applyBorder="1" applyAlignment="1">
      <alignment vertical="center" wrapText="1"/>
    </xf>
    <xf numFmtId="0" fontId="48" fillId="27" borderId="70" xfId="0" applyFont="1" applyFill="1" applyBorder="1" applyAlignment="1">
      <alignment horizontal="left" vertical="center" wrapText="1"/>
    </xf>
    <xf numFmtId="0" fontId="48" fillId="27" borderId="70" xfId="0" applyFont="1" applyFill="1" applyBorder="1" applyAlignment="1">
      <alignment horizontal="center" vertical="center" wrapText="1"/>
    </xf>
    <xf numFmtId="0" fontId="45" fillId="27" borderId="70" xfId="0" applyFont="1" applyFill="1" applyBorder="1" applyAlignment="1">
      <alignment vertical="center"/>
    </xf>
    <xf numFmtId="170" fontId="48" fillId="27" borderId="70" xfId="0" applyNumberFormat="1" applyFont="1" applyFill="1" applyBorder="1" applyAlignment="1">
      <alignment horizontal="right" vertical="center"/>
    </xf>
    <xf numFmtId="170" fontId="45" fillId="27" borderId="70" xfId="0" applyNumberFormat="1" applyFont="1" applyFill="1" applyBorder="1" applyAlignment="1">
      <alignment horizontal="right" vertical="center"/>
    </xf>
    <xf numFmtId="170" fontId="45" fillId="27" borderId="71" xfId="0" applyNumberFormat="1" applyFont="1" applyFill="1" applyBorder="1" applyAlignment="1">
      <alignment horizontal="right" vertical="center"/>
    </xf>
    <xf numFmtId="10" fontId="37" fillId="13" borderId="66" xfId="0" applyNumberFormat="1" applyFont="1" applyFill="1" applyBorder="1" applyAlignment="1">
      <alignment vertical="center"/>
    </xf>
    <xf numFmtId="168" fontId="35" fillId="9" borderId="104" xfId="0" applyNumberFormat="1" applyFont="1" applyFill="1" applyBorder="1" applyAlignment="1">
      <alignment horizontal="center" vertical="center" wrapText="1"/>
    </xf>
    <xf numFmtId="0" fontId="16" fillId="25" borderId="15" xfId="0" applyFont="1" applyFill="1" applyBorder="1" applyAlignment="1">
      <alignment vertical="center"/>
    </xf>
    <xf numFmtId="0" fontId="16" fillId="25" borderId="15" xfId="0" applyFont="1" applyFill="1" applyBorder="1" applyAlignment="1">
      <alignment vertical="center" wrapText="1"/>
    </xf>
    <xf numFmtId="0" fontId="51" fillId="25" borderId="15" xfId="0" applyFont="1" applyFill="1" applyBorder="1" applyAlignment="1">
      <alignment vertical="center" wrapText="1"/>
    </xf>
    <xf numFmtId="168" fontId="50" fillId="0" borderId="15" xfId="0" applyNumberFormat="1" applyFont="1" applyBorder="1" applyAlignment="1">
      <alignment horizontal="right" vertical="center"/>
    </xf>
    <xf numFmtId="0" fontId="51" fillId="28" borderId="15" xfId="0" applyFont="1" applyFill="1" applyBorder="1" applyAlignment="1">
      <alignment vertical="center" wrapText="1"/>
    </xf>
    <xf numFmtId="0" fontId="51" fillId="21" borderId="15" xfId="0" applyFont="1" applyFill="1" applyBorder="1" applyAlignment="1">
      <alignment vertical="center"/>
    </xf>
    <xf numFmtId="0" fontId="50" fillId="21" borderId="15" xfId="0" applyFont="1" applyFill="1" applyBorder="1" applyAlignment="1">
      <alignment horizontal="center" vertical="center" wrapText="1"/>
    </xf>
    <xf numFmtId="0" fontId="51" fillId="21" borderId="15" xfId="0" applyFont="1" applyFill="1" applyBorder="1" applyAlignment="1">
      <alignment vertical="center" wrapText="1"/>
    </xf>
    <xf numFmtId="168" fontId="50" fillId="21" borderId="15" xfId="0" applyNumberFormat="1" applyFont="1" applyFill="1" applyBorder="1" applyAlignment="1">
      <alignment vertical="center" wrapText="1"/>
    </xf>
    <xf numFmtId="168" fontId="50" fillId="21" borderId="15" xfId="0" applyNumberFormat="1" applyFont="1" applyFill="1" applyBorder="1" applyAlignment="1">
      <alignment horizontal="right" vertical="center"/>
    </xf>
    <xf numFmtId="0" fontId="50" fillId="29" borderId="15" xfId="0" applyFont="1" applyFill="1" applyBorder="1" applyAlignment="1">
      <alignment horizontal="center" vertical="center" wrapText="1"/>
    </xf>
    <xf numFmtId="168" fontId="50" fillId="29" borderId="15" xfId="0" applyNumberFormat="1" applyFont="1" applyFill="1" applyBorder="1" applyAlignment="1">
      <alignment vertical="center"/>
    </xf>
    <xf numFmtId="168" fontId="51" fillId="29" borderId="15" xfId="0" applyNumberFormat="1" applyFont="1" applyFill="1" applyBorder="1" applyAlignment="1">
      <alignment horizontal="right" vertical="center"/>
    </xf>
    <xf numFmtId="0" fontId="50" fillId="28" borderId="15" xfId="0" applyFont="1" applyFill="1" applyBorder="1" applyAlignment="1">
      <alignment horizontal="left" vertical="center" wrapText="1"/>
    </xf>
    <xf numFmtId="0" fontId="50" fillId="28" borderId="15" xfId="0" applyFont="1" applyFill="1" applyBorder="1" applyAlignment="1">
      <alignment horizontal="center" vertical="center" wrapText="1"/>
    </xf>
    <xf numFmtId="0" fontId="50" fillId="29" borderId="15" xfId="0" applyFont="1" applyFill="1" applyBorder="1" applyAlignment="1">
      <alignment horizontal="left" vertical="center" wrapText="1"/>
    </xf>
    <xf numFmtId="0" fontId="51" fillId="29" borderId="15" xfId="0" applyFont="1" applyFill="1" applyBorder="1" applyAlignment="1">
      <alignment vertical="center" wrapText="1"/>
    </xf>
    <xf numFmtId="168" fontId="50" fillId="0" borderId="15" xfId="0" applyNumberFormat="1" applyFont="1" applyBorder="1" applyAlignment="1">
      <alignment vertical="center" wrapText="1"/>
    </xf>
    <xf numFmtId="0" fontId="47" fillId="21" borderId="15" xfId="0" applyFont="1" applyFill="1" applyBorder="1" applyAlignment="1">
      <alignment horizontal="center" vertical="center" wrapText="1"/>
    </xf>
    <xf numFmtId="0" fontId="47" fillId="21" borderId="15" xfId="0" applyFont="1" applyFill="1" applyBorder="1" applyAlignment="1">
      <alignment vertical="center" wrapText="1"/>
    </xf>
    <xf numFmtId="49" fontId="46" fillId="0" borderId="15" xfId="0" applyNumberFormat="1" applyFont="1" applyBorder="1" applyAlignment="1">
      <alignment horizontal="center" vertical="center" wrapText="1"/>
    </xf>
    <xf numFmtId="49" fontId="35" fillId="0" borderId="15" xfId="0" applyNumberFormat="1" applyFont="1" applyBorder="1" applyAlignment="1">
      <alignment horizontal="left" vertical="center" wrapText="1"/>
    </xf>
    <xf numFmtId="168" fontId="14" fillId="29" borderId="15" xfId="0" applyNumberFormat="1" applyFont="1" applyFill="1" applyBorder="1" applyAlignment="1">
      <alignment vertical="center"/>
    </xf>
    <xf numFmtId="168" fontId="18" fillId="29" borderId="15" xfId="0" applyNumberFormat="1" applyFont="1" applyFill="1" applyBorder="1" applyAlignment="1">
      <alignment horizontal="right" vertical="center"/>
    </xf>
    <xf numFmtId="0" fontId="35" fillId="0" borderId="0" xfId="0" applyFont="1" applyAlignment="1">
      <alignment horizontal="right"/>
    </xf>
    <xf numFmtId="168" fontId="14" fillId="28" borderId="15" xfId="0" applyNumberFormat="1" applyFont="1" applyFill="1" applyBorder="1" applyAlignment="1">
      <alignment vertical="center"/>
    </xf>
    <xf numFmtId="168" fontId="18" fillId="28" borderId="15" xfId="0" applyNumberFormat="1" applyFont="1" applyFill="1" applyBorder="1" applyAlignment="1">
      <alignment horizontal="right" vertical="center"/>
    </xf>
    <xf numFmtId="168" fontId="14" fillId="13" borderId="15" xfId="0" applyNumberFormat="1" applyFont="1" applyFill="1" applyBorder="1" applyAlignment="1">
      <alignment wrapText="1"/>
    </xf>
    <xf numFmtId="10" fontId="14" fillId="13" borderId="15" xfId="0" applyNumberFormat="1" applyFont="1" applyFill="1" applyBorder="1" applyAlignment="1">
      <alignment wrapText="1"/>
    </xf>
    <xf numFmtId="169" fontId="35" fillId="25" borderId="63" xfId="0" applyNumberFormat="1" applyFont="1" applyFill="1" applyBorder="1" applyAlignment="1">
      <alignment wrapText="1"/>
    </xf>
    <xf numFmtId="169" fontId="14" fillId="0" borderId="0" xfId="0" applyNumberFormat="1" applyFont="1"/>
    <xf numFmtId="169" fontId="14" fillId="30" borderId="63" xfId="0" applyNumberFormat="1" applyFont="1" applyFill="1" applyBorder="1"/>
    <xf numFmtId="0" fontId="48" fillId="10" borderId="15" xfId="0" applyFont="1" applyFill="1" applyBorder="1" applyAlignment="1">
      <alignment horizontal="right" vertical="center" wrapText="1"/>
    </xf>
    <xf numFmtId="0" fontId="18" fillId="21" borderId="105" xfId="0" applyFont="1" applyFill="1" applyBorder="1" applyAlignment="1">
      <alignment horizontal="center"/>
    </xf>
    <xf numFmtId="0" fontId="18" fillId="21" borderId="73" xfId="0" applyFont="1" applyFill="1" applyBorder="1" applyAlignment="1">
      <alignment horizontal="center"/>
    </xf>
    <xf numFmtId="0" fontId="16" fillId="15" borderId="15" xfId="0" applyFont="1" applyFill="1" applyBorder="1" applyAlignment="1">
      <alignment horizontal="left" vertical="top" wrapText="1"/>
    </xf>
    <xf numFmtId="0" fontId="16" fillId="15" borderId="15" xfId="0" applyFont="1" applyFill="1" applyBorder="1" applyAlignment="1">
      <alignment horizontal="center" vertical="top" wrapText="1"/>
    </xf>
    <xf numFmtId="171" fontId="16" fillId="15" borderId="15" xfId="0" applyNumberFormat="1" applyFont="1" applyFill="1" applyBorder="1" applyAlignment="1">
      <alignment horizontal="right" vertical="top" wrapText="1"/>
    </xf>
    <xf numFmtId="4" fontId="16" fillId="15" borderId="15" xfId="0" applyNumberFormat="1" applyFont="1" applyFill="1" applyBorder="1" applyAlignment="1">
      <alignment horizontal="right" vertical="top" wrapText="1"/>
    </xf>
    <xf numFmtId="0" fontId="14" fillId="0" borderId="15" xfId="0" applyFont="1" applyBorder="1"/>
    <xf numFmtId="172" fontId="14" fillId="0" borderId="15" xfId="0" applyNumberFormat="1" applyFont="1" applyBorder="1" applyAlignment="1">
      <alignment horizontal="right" vertical="top"/>
    </xf>
    <xf numFmtId="0" fontId="54" fillId="0" borderId="0" xfId="0" applyFont="1"/>
    <xf numFmtId="0" fontId="32" fillId="0" borderId="0" xfId="0" applyFont="1"/>
    <xf numFmtId="0" fontId="10" fillId="0" borderId="90" xfId="0" applyFont="1" applyBorder="1" applyAlignment="1">
      <alignment horizontal="right" vertical="top" wrapText="1"/>
    </xf>
    <xf numFmtId="0" fontId="10" fillId="0" borderId="106" xfId="0" applyFont="1" applyBorder="1" applyAlignment="1">
      <alignment horizontal="left" vertical="top" wrapText="1"/>
    </xf>
    <xf numFmtId="0" fontId="10" fillId="0" borderId="106" xfId="0" applyFont="1" applyBorder="1" applyAlignment="1">
      <alignment horizontal="center" vertical="top" wrapText="1"/>
    </xf>
    <xf numFmtId="169" fontId="10" fillId="0" borderId="106" xfId="0" applyNumberFormat="1" applyFont="1" applyBorder="1" applyAlignment="1">
      <alignment horizontal="right" vertical="top" wrapText="1"/>
    </xf>
    <xf numFmtId="0" fontId="66" fillId="8" borderId="73" xfId="0" applyFont="1" applyFill="1" applyBorder="1" applyAlignment="1">
      <alignment vertical="center"/>
    </xf>
    <xf numFmtId="2" fontId="16" fillId="8" borderId="73" xfId="0" applyNumberFormat="1" applyFont="1" applyFill="1" applyBorder="1" applyAlignment="1">
      <alignment horizontal="right" vertical="center"/>
    </xf>
    <xf numFmtId="0" fontId="18" fillId="21" borderId="15" xfId="0" applyFont="1" applyFill="1" applyBorder="1" applyAlignment="1">
      <alignment horizontal="center"/>
    </xf>
    <xf numFmtId="0" fontId="10" fillId="0" borderId="15" xfId="0" applyFont="1" applyBorder="1" applyAlignment="1">
      <alignment horizontal="right" vertical="top" wrapText="1"/>
    </xf>
    <xf numFmtId="0" fontId="10" fillId="0" borderId="0" xfId="0" applyFont="1" applyAlignment="1">
      <alignment horizontal="right" vertical="top" wrapText="1"/>
    </xf>
    <xf numFmtId="0" fontId="10" fillId="0" borderId="0" xfId="0" applyFont="1" applyAlignment="1">
      <alignment horizontal="left" vertical="top" wrapText="1"/>
    </xf>
    <xf numFmtId="169" fontId="10" fillId="0" borderId="0" xfId="0" applyNumberFormat="1" applyFont="1" applyAlignment="1">
      <alignment horizontal="right" vertical="top" wrapText="1"/>
    </xf>
    <xf numFmtId="0" fontId="66" fillId="0" borderId="65" xfId="0" applyFont="1" applyBorder="1" applyAlignment="1">
      <alignment vertical="center"/>
    </xf>
    <xf numFmtId="2" fontId="16" fillId="0" borderId="65" xfId="0" applyNumberFormat="1" applyFont="1" applyBorder="1" applyAlignment="1">
      <alignment horizontal="right" vertical="center"/>
    </xf>
    <xf numFmtId="0" fontId="10" fillId="0" borderId="107" xfId="0" applyFont="1" applyBorder="1" applyAlignment="1">
      <alignment horizontal="left" vertical="top" wrapText="1"/>
    </xf>
    <xf numFmtId="0" fontId="10" fillId="0" borderId="107" xfId="0" applyFont="1" applyBorder="1" applyAlignment="1">
      <alignment horizontal="center" vertical="top" wrapText="1"/>
    </xf>
    <xf numFmtId="169" fontId="10" fillId="0" borderId="107" xfId="0" applyNumberFormat="1" applyFont="1" applyBorder="1" applyAlignment="1">
      <alignment horizontal="right" vertical="top" wrapText="1"/>
    </xf>
    <xf numFmtId="0" fontId="10" fillId="0" borderId="72" xfId="0" applyFont="1" applyBorder="1" applyAlignment="1">
      <alignment horizontal="right" vertical="top" wrapText="1"/>
    </xf>
    <xf numFmtId="0" fontId="66" fillId="0" borderId="0" xfId="0" applyFont="1" applyAlignment="1">
      <alignment vertical="center"/>
    </xf>
    <xf numFmtId="2" fontId="16" fillId="0" borderId="5" xfId="0" applyNumberFormat="1" applyFont="1" applyBorder="1" applyAlignment="1">
      <alignment horizontal="right" vertical="center"/>
    </xf>
    <xf numFmtId="169" fontId="10" fillId="0" borderId="15" xfId="0" applyNumberFormat="1" applyFont="1" applyBorder="1" applyAlignment="1">
      <alignment horizontal="right" vertical="top" wrapText="1"/>
    </xf>
    <xf numFmtId="171" fontId="10" fillId="0" borderId="0" xfId="0" applyNumberFormat="1" applyFont="1" applyAlignment="1">
      <alignment horizontal="right" vertical="top" wrapText="1"/>
    </xf>
    <xf numFmtId="4" fontId="10" fillId="0" borderId="0" xfId="0" applyNumberFormat="1" applyFont="1" applyAlignment="1">
      <alignment horizontal="right" vertical="top" wrapText="1"/>
    </xf>
    <xf numFmtId="4" fontId="10" fillId="0" borderId="5" xfId="0" applyNumberFormat="1" applyFont="1" applyBorder="1" applyAlignment="1">
      <alignment horizontal="right" vertical="top" wrapText="1"/>
    </xf>
    <xf numFmtId="169" fontId="16" fillId="8" borderId="73" xfId="0" applyNumberFormat="1" applyFont="1" applyFill="1" applyBorder="1" applyAlignment="1">
      <alignment horizontal="right" vertical="center"/>
    </xf>
    <xf numFmtId="0" fontId="66" fillId="8" borderId="15" xfId="0" applyFont="1" applyFill="1" applyBorder="1" applyAlignment="1">
      <alignment vertical="center"/>
    </xf>
    <xf numFmtId="169" fontId="16" fillId="8" borderId="80" xfId="0" applyNumberFormat="1" applyFont="1" applyFill="1" applyBorder="1" applyAlignment="1">
      <alignment horizontal="right" vertical="center"/>
    </xf>
    <xf numFmtId="0" fontId="59" fillId="0" borderId="0" xfId="0" applyFont="1" applyAlignment="1">
      <alignment vertical="top" wrapText="1"/>
    </xf>
    <xf numFmtId="2" fontId="10" fillId="0" borderId="0" xfId="0" applyNumberFormat="1" applyFont="1" applyAlignment="1">
      <alignment horizontal="right" vertical="center"/>
    </xf>
    <xf numFmtId="2" fontId="16" fillId="8" borderId="15" xfId="0" applyNumberFormat="1" applyFont="1" applyFill="1" applyBorder="1" applyAlignment="1">
      <alignment horizontal="right" vertical="center"/>
    </xf>
    <xf numFmtId="2" fontId="10" fillId="10" borderId="63" xfId="0" applyNumberFormat="1" applyFont="1" applyFill="1" applyBorder="1" applyAlignment="1">
      <alignment horizontal="right" vertical="center"/>
    </xf>
    <xf numFmtId="0" fontId="66" fillId="8" borderId="80" xfId="0" applyFont="1" applyFill="1" applyBorder="1" applyAlignment="1">
      <alignment vertical="center"/>
    </xf>
    <xf numFmtId="0" fontId="16" fillId="0" borderId="0" xfId="0" applyFont="1" applyAlignment="1">
      <alignment horizontal="right" vertical="center" wrapText="1"/>
    </xf>
    <xf numFmtId="0" fontId="59" fillId="0" borderId="108" xfId="0" applyFont="1" applyBorder="1" applyAlignment="1">
      <alignment vertical="top" wrapText="1"/>
    </xf>
    <xf numFmtId="0" fontId="16" fillId="15" borderId="66" xfId="0" applyFont="1" applyFill="1" applyBorder="1" applyAlignment="1">
      <alignment horizontal="center" vertical="top" wrapText="1"/>
    </xf>
    <xf numFmtId="4" fontId="10" fillId="0" borderId="14" xfId="0" applyNumberFormat="1" applyFont="1" applyBorder="1" applyAlignment="1">
      <alignment horizontal="right" vertical="top" wrapText="1"/>
    </xf>
    <xf numFmtId="0" fontId="18" fillId="21" borderId="66" xfId="0" applyFont="1" applyFill="1" applyBorder="1" applyAlignment="1">
      <alignment horizontal="center"/>
    </xf>
    <xf numFmtId="4" fontId="10" fillId="0" borderId="15" xfId="0" applyNumberFormat="1" applyFont="1" applyBorder="1" applyAlignment="1">
      <alignment horizontal="right" vertical="top"/>
    </xf>
    <xf numFmtId="0" fontId="17" fillId="0" borderId="0" xfId="0" applyFont="1" applyAlignment="1">
      <alignment horizontal="left" vertical="top"/>
    </xf>
    <xf numFmtId="0" fontId="17" fillId="0" borderId="0" xfId="0" applyFont="1" applyAlignment="1">
      <alignment horizontal="center" vertical="top"/>
    </xf>
    <xf numFmtId="0" fontId="16" fillId="0" borderId="0" xfId="0" applyFont="1" applyAlignment="1">
      <alignment vertical="top" wrapText="1"/>
    </xf>
    <xf numFmtId="2" fontId="16" fillId="0" borderId="0" xfId="0" applyNumberFormat="1" applyFont="1" applyAlignment="1">
      <alignment horizontal="right" vertical="top"/>
    </xf>
    <xf numFmtId="2" fontId="16" fillId="8" borderId="80" xfId="0" applyNumberFormat="1" applyFont="1" applyFill="1" applyBorder="1" applyAlignment="1">
      <alignment horizontal="right" vertical="center"/>
    </xf>
    <xf numFmtId="169" fontId="1" fillId="22" borderId="15" xfId="0" applyNumberFormat="1" applyFont="1" applyFill="1" applyBorder="1" applyAlignment="1">
      <alignment horizontal="right" vertical="center"/>
    </xf>
    <xf numFmtId="0" fontId="48" fillId="0" borderId="15" xfId="0" applyFont="1" applyBorder="1" applyAlignment="1">
      <alignment horizontal="left" vertical="center"/>
    </xf>
    <xf numFmtId="0" fontId="1" fillId="0" borderId="15" xfId="0" applyFont="1" applyBorder="1" applyAlignment="1">
      <alignment horizontal="left" vertical="center" wrapText="1"/>
    </xf>
    <xf numFmtId="0" fontId="1" fillId="0" borderId="15" xfId="0" applyFont="1" applyBorder="1" applyAlignment="1">
      <alignment horizontal="center" vertical="center"/>
    </xf>
    <xf numFmtId="169" fontId="1" fillId="0" borderId="15" xfId="0" applyNumberFormat="1" applyFont="1" applyBorder="1" applyAlignment="1">
      <alignment horizontal="right" vertical="center"/>
    </xf>
    <xf numFmtId="4" fontId="16" fillId="0" borderId="5" xfId="0" applyNumberFormat="1" applyFont="1" applyBorder="1" applyAlignment="1">
      <alignment horizontal="right" vertical="top" wrapText="1"/>
    </xf>
    <xf numFmtId="0" fontId="14" fillId="0" borderId="65" xfId="0" applyFont="1" applyBorder="1"/>
    <xf numFmtId="0" fontId="48" fillId="0" borderId="65" xfId="0" applyFont="1" applyBorder="1" applyAlignment="1">
      <alignment horizontal="left" vertical="center"/>
    </xf>
    <xf numFmtId="0" fontId="1" fillId="0" borderId="65" xfId="0" applyFont="1" applyBorder="1" applyAlignment="1">
      <alignment horizontal="center" vertical="center"/>
    </xf>
    <xf numFmtId="169" fontId="1" fillId="22" borderId="73" xfId="0" applyNumberFormat="1" applyFont="1" applyFill="1" applyBorder="1" applyAlignment="1">
      <alignment horizontal="right" vertical="center"/>
    </xf>
    <xf numFmtId="173" fontId="1" fillId="0" borderId="15" xfId="0" applyNumberFormat="1" applyFont="1" applyBorder="1" applyAlignment="1">
      <alignment horizontal="right" vertical="center"/>
    </xf>
    <xf numFmtId="0" fontId="17" fillId="0" borderId="15" xfId="0" applyFont="1" applyBorder="1" applyAlignment="1">
      <alignment horizontal="center" vertical="top"/>
    </xf>
    <xf numFmtId="0" fontId="17" fillId="0" borderId="15" xfId="0" applyFont="1" applyBorder="1" applyAlignment="1">
      <alignment horizontal="left" vertical="top" wrapText="1"/>
    </xf>
    <xf numFmtId="0" fontId="17" fillId="0" borderId="15" xfId="0" applyFont="1" applyBorder="1" applyAlignment="1">
      <alignment horizontal="center" vertical="center" wrapText="1"/>
    </xf>
    <xf numFmtId="4" fontId="10" fillId="0" borderId="3" xfId="0" applyNumberFormat="1" applyFont="1" applyBorder="1" applyAlignment="1">
      <alignment horizontal="right" vertical="top" wrapText="1"/>
    </xf>
    <xf numFmtId="169" fontId="16" fillId="8" borderId="15" xfId="0" applyNumberFormat="1" applyFont="1" applyFill="1" applyBorder="1" applyAlignment="1">
      <alignment horizontal="right" vertical="center"/>
    </xf>
    <xf numFmtId="4" fontId="16" fillId="0" borderId="8" xfId="0" applyNumberFormat="1" applyFont="1" applyBorder="1" applyAlignment="1">
      <alignment horizontal="right" vertical="top" wrapText="1"/>
    </xf>
    <xf numFmtId="0" fontId="14" fillId="0" borderId="64" xfId="0" applyFont="1" applyBorder="1"/>
    <xf numFmtId="0" fontId="10" fillId="0" borderId="64" xfId="0" applyFont="1" applyBorder="1" applyAlignment="1">
      <alignment horizontal="right" vertical="top" wrapText="1"/>
    </xf>
    <xf numFmtId="4" fontId="16" fillId="8" borderId="15" xfId="0" applyNumberFormat="1" applyFont="1" applyFill="1" applyBorder="1" applyAlignment="1">
      <alignment horizontal="right" vertical="top" wrapText="1"/>
    </xf>
    <xf numFmtId="4" fontId="16" fillId="8" borderId="67" xfId="0" applyNumberFormat="1" applyFont="1" applyFill="1" applyBorder="1" applyAlignment="1">
      <alignment horizontal="right" vertical="top" wrapText="1"/>
    </xf>
    <xf numFmtId="4" fontId="16" fillId="0" borderId="15" xfId="0" applyNumberFormat="1" applyFont="1" applyBorder="1" applyAlignment="1">
      <alignment horizontal="right" vertical="top" wrapText="1"/>
    </xf>
    <xf numFmtId="2" fontId="10" fillId="0" borderId="15" xfId="0" applyNumberFormat="1" applyFont="1" applyBorder="1" applyAlignment="1">
      <alignment horizontal="right" vertical="top"/>
    </xf>
    <xf numFmtId="0" fontId="67" fillId="0" borderId="0" xfId="0" applyFont="1" applyAlignment="1">
      <alignment horizontal="left" vertical="center" wrapText="1"/>
    </xf>
    <xf numFmtId="0" fontId="10" fillId="0" borderId="14" xfId="0" applyFont="1" applyBorder="1" applyAlignment="1">
      <alignment horizontal="center" vertical="top" wrapText="1"/>
    </xf>
    <xf numFmtId="0" fontId="16" fillId="15" borderId="66" xfId="0" applyFont="1" applyFill="1" applyBorder="1" applyAlignment="1">
      <alignment horizontal="left" vertical="top" wrapText="1"/>
    </xf>
    <xf numFmtId="4" fontId="16" fillId="15" borderId="66" xfId="0" applyNumberFormat="1" applyFont="1" applyFill="1" applyBorder="1" applyAlignment="1">
      <alignment horizontal="right" vertical="top" wrapText="1"/>
    </xf>
    <xf numFmtId="0" fontId="17" fillId="0" borderId="15" xfId="0" applyFont="1" applyBorder="1" applyAlignment="1">
      <alignment vertical="top" wrapText="1"/>
    </xf>
    <xf numFmtId="0" fontId="10" fillId="0" borderId="15" xfId="0" applyFont="1" applyBorder="1" applyAlignment="1">
      <alignment vertical="center" wrapText="1"/>
    </xf>
    <xf numFmtId="0" fontId="32" fillId="0" borderId="19" xfId="0" applyFont="1" applyBorder="1" applyAlignment="1">
      <alignment vertical="center" wrapText="1"/>
    </xf>
    <xf numFmtId="0" fontId="45" fillId="0" borderId="1" xfId="0" applyFont="1" applyBorder="1" applyAlignment="1">
      <alignment vertical="center" wrapText="1"/>
    </xf>
    <xf numFmtId="0" fontId="45" fillId="0" borderId="2" xfId="0" applyFont="1" applyBorder="1" applyAlignment="1">
      <alignment horizontal="center" vertical="center" wrapText="1"/>
    </xf>
    <xf numFmtId="0" fontId="16" fillId="2" borderId="111" xfId="0" applyFont="1" applyFill="1" applyBorder="1" applyAlignment="1">
      <alignment horizontal="left" vertical="center" wrapText="1"/>
    </xf>
    <xf numFmtId="0" fontId="10" fillId="10" borderId="15" xfId="0" applyFont="1" applyFill="1" applyBorder="1" applyAlignment="1">
      <alignment horizontal="left" vertical="center"/>
    </xf>
    <xf numFmtId="0" fontId="10" fillId="22" borderId="15" xfId="0" applyFont="1" applyFill="1" applyBorder="1" applyAlignment="1">
      <alignment horizontal="left" vertical="center" wrapText="1"/>
    </xf>
    <xf numFmtId="2" fontId="1" fillId="0" borderId="15" xfId="0" applyNumberFormat="1" applyFont="1" applyBorder="1" applyAlignment="1">
      <alignment horizontal="center" vertical="top"/>
    </xf>
    <xf numFmtId="2" fontId="1" fillId="0" borderId="15" xfId="0" applyNumberFormat="1" applyFont="1" applyBorder="1" applyAlignment="1">
      <alignment horizontal="right" vertical="top"/>
    </xf>
    <xf numFmtId="0" fontId="10" fillId="10" borderId="15" xfId="0" applyFont="1" applyFill="1" applyBorder="1" applyAlignment="1">
      <alignment horizontal="center" vertical="center" wrapText="1"/>
    </xf>
    <xf numFmtId="0" fontId="10" fillId="10" borderId="15" xfId="0" applyFont="1" applyFill="1" applyBorder="1" applyAlignment="1">
      <alignment horizontal="left" vertical="center" wrapText="1"/>
    </xf>
    <xf numFmtId="170" fontId="44" fillId="0" borderId="15" xfId="0" applyNumberFormat="1" applyFont="1" applyBorder="1" applyAlignment="1">
      <alignment horizontal="right" vertical="top"/>
    </xf>
    <xf numFmtId="2" fontId="10" fillId="10" borderId="15" xfId="0" applyNumberFormat="1" applyFont="1" applyFill="1" applyBorder="1" applyAlignment="1">
      <alignment horizontal="center" vertical="center" wrapText="1"/>
    </xf>
    <xf numFmtId="2" fontId="10" fillId="10" borderId="15" xfId="0" applyNumberFormat="1" applyFont="1" applyFill="1" applyBorder="1" applyAlignment="1">
      <alignment horizontal="right" vertical="top"/>
    </xf>
    <xf numFmtId="2" fontId="10" fillId="0" borderId="15" xfId="0" applyNumberFormat="1" applyFont="1" applyBorder="1" applyAlignment="1">
      <alignment horizontal="center" vertical="center" wrapText="1"/>
    </xf>
    <xf numFmtId="0" fontId="16" fillId="0" borderId="4" xfId="0" applyFont="1" applyBorder="1" applyAlignment="1">
      <alignment vertical="center"/>
    </xf>
    <xf numFmtId="0" fontId="50" fillId="0" borderId="0" xfId="0" applyFont="1" applyAlignment="1">
      <alignment horizontal="left" vertical="center" wrapText="1"/>
    </xf>
    <xf numFmtId="0" fontId="36" fillId="0" borderId="0" xfId="0" applyFont="1" applyAlignment="1">
      <alignment horizontal="center" vertical="center" wrapText="1"/>
    </xf>
    <xf numFmtId="2" fontId="36" fillId="0" borderId="0" xfId="0" applyNumberFormat="1" applyFont="1" applyAlignment="1">
      <alignment horizontal="right" vertical="center"/>
    </xf>
    <xf numFmtId="0" fontId="34" fillId="8" borderId="15" xfId="0" applyFont="1" applyFill="1" applyBorder="1" applyAlignment="1">
      <alignment vertical="center"/>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10" fillId="0" borderId="0" xfId="0" applyFont="1" applyAlignment="1">
      <alignment wrapText="1"/>
    </xf>
    <xf numFmtId="2" fontId="10" fillId="0" borderId="0" xfId="0" applyNumberFormat="1" applyFont="1" applyAlignment="1">
      <alignment horizontal="center" wrapText="1"/>
    </xf>
    <xf numFmtId="2" fontId="10" fillId="0" borderId="0" xfId="0" applyNumberFormat="1" applyFont="1" applyAlignment="1">
      <alignment wrapText="1"/>
    </xf>
    <xf numFmtId="2" fontId="10" fillId="0" borderId="5" xfId="0" applyNumberFormat="1" applyFont="1" applyBorder="1" applyAlignment="1">
      <alignment wrapText="1"/>
    </xf>
    <xf numFmtId="0" fontId="10" fillId="10" borderId="73" xfId="0" applyFont="1" applyFill="1" applyBorder="1" applyAlignment="1">
      <alignment horizontal="left" vertical="center"/>
    </xf>
    <xf numFmtId="0" fontId="10" fillId="22" borderId="73" xfId="0" applyFont="1" applyFill="1" applyBorder="1" applyAlignment="1">
      <alignment horizontal="left" vertical="center" wrapText="1"/>
    </xf>
    <xf numFmtId="2" fontId="1" fillId="0" borderId="115" xfId="0" applyNumberFormat="1" applyFont="1" applyBorder="1" applyAlignment="1">
      <alignment horizontal="center" vertical="top"/>
    </xf>
    <xf numFmtId="2" fontId="1" fillId="0" borderId="64" xfId="0" applyNumberFormat="1" applyFont="1" applyBorder="1" applyAlignment="1">
      <alignment horizontal="right" vertical="top"/>
    </xf>
    <xf numFmtId="2" fontId="10" fillId="0" borderId="65" xfId="0" applyNumberFormat="1" applyFont="1" applyBorder="1" applyAlignment="1">
      <alignment horizontal="right" vertical="top"/>
    </xf>
    <xf numFmtId="4" fontId="10" fillId="0" borderId="15" xfId="0" applyNumberFormat="1" applyFont="1" applyBorder="1" applyAlignment="1">
      <alignment horizontal="center" vertical="center" wrapText="1"/>
    </xf>
    <xf numFmtId="2" fontId="1" fillId="0" borderId="15" xfId="0" applyNumberFormat="1" applyFont="1" applyBorder="1" applyAlignment="1">
      <alignment horizontal="right" vertical="top" wrapText="1"/>
    </xf>
    <xf numFmtId="4" fontId="10" fillId="0" borderId="64" xfId="0" applyNumberFormat="1" applyFont="1" applyBorder="1" applyAlignment="1">
      <alignment horizontal="center" vertical="center" wrapText="1"/>
    </xf>
    <xf numFmtId="2" fontId="1" fillId="0" borderId="72" xfId="0" applyNumberFormat="1" applyFont="1" applyBorder="1" applyAlignment="1">
      <alignment horizontal="right" vertical="top"/>
    </xf>
    <xf numFmtId="2" fontId="10" fillId="0" borderId="64" xfId="0" applyNumberFormat="1" applyFont="1" applyBorder="1" applyAlignment="1">
      <alignment horizontal="right" vertical="top"/>
    </xf>
    <xf numFmtId="0" fontId="10" fillId="0" borderId="0" xfId="0" applyFont="1" applyAlignment="1">
      <alignment horizontal="center" vertical="center" wrapText="1"/>
    </xf>
    <xf numFmtId="0" fontId="13" fillId="0" borderId="0" xfId="0" applyFont="1" applyAlignment="1">
      <alignment vertical="top" wrapText="1"/>
    </xf>
    <xf numFmtId="4" fontId="10" fillId="0" borderId="65" xfId="0" applyNumberFormat="1" applyFont="1" applyBorder="1" applyAlignment="1">
      <alignment horizontal="center" vertical="center" wrapText="1"/>
    </xf>
    <xf numFmtId="2" fontId="10" fillId="0" borderId="15" xfId="0" applyNumberFormat="1" applyFont="1" applyBorder="1" applyAlignment="1">
      <alignment horizontal="center" vertical="top"/>
    </xf>
    <xf numFmtId="0" fontId="16" fillId="10" borderId="116" xfId="0" applyFont="1" applyFill="1" applyBorder="1" applyAlignment="1">
      <alignment vertical="center"/>
    </xf>
    <xf numFmtId="0" fontId="67" fillId="10" borderId="63" xfId="0" applyFont="1" applyFill="1" applyBorder="1" applyAlignment="1">
      <alignment horizontal="left" vertical="center" wrapText="1"/>
    </xf>
    <xf numFmtId="0" fontId="10" fillId="10" borderId="63" xfId="0" applyFont="1" applyFill="1" applyBorder="1" applyAlignment="1">
      <alignment horizontal="center" vertical="center" wrapText="1"/>
    </xf>
    <xf numFmtId="0" fontId="59" fillId="10" borderId="63" xfId="0" applyFont="1" applyFill="1" applyBorder="1" applyAlignment="1">
      <alignment vertical="top" wrapText="1"/>
    </xf>
    <xf numFmtId="0" fontId="10" fillId="0" borderId="65" xfId="0" applyFont="1" applyBorder="1" applyAlignment="1">
      <alignment horizontal="left" vertical="center"/>
    </xf>
    <xf numFmtId="0" fontId="10" fillId="0" borderId="65" xfId="0" applyFont="1" applyBorder="1" applyAlignment="1">
      <alignment horizontal="left" vertical="center" wrapText="1"/>
    </xf>
    <xf numFmtId="0" fontId="10" fillId="0" borderId="15" xfId="0" applyFont="1" applyBorder="1" applyAlignment="1">
      <alignment horizontal="left" vertical="center"/>
    </xf>
    <xf numFmtId="174" fontId="10" fillId="0" borderId="15" xfId="0" applyNumberFormat="1" applyFont="1" applyBorder="1" applyAlignment="1">
      <alignment horizontal="center" vertical="center" wrapText="1"/>
    </xf>
    <xf numFmtId="0" fontId="10" fillId="0" borderId="75" xfId="0" applyFont="1" applyBorder="1" applyAlignment="1">
      <alignment horizontal="left" vertical="center"/>
    </xf>
    <xf numFmtId="175" fontId="10" fillId="0" borderId="64" xfId="0" applyNumberFormat="1" applyFont="1" applyBorder="1" applyAlignment="1">
      <alignment horizontal="center" vertical="center" wrapText="1"/>
    </xf>
    <xf numFmtId="0" fontId="10" fillId="10" borderId="63" xfId="0" applyFont="1" applyFill="1" applyBorder="1" applyAlignment="1">
      <alignment horizontal="left" vertical="center" wrapText="1"/>
    </xf>
    <xf numFmtId="0" fontId="13" fillId="10" borderId="63" xfId="0" applyFont="1" applyFill="1" applyBorder="1" applyAlignment="1">
      <alignment vertical="top" wrapText="1"/>
    </xf>
    <xf numFmtId="0" fontId="10" fillId="10" borderId="15" xfId="0" applyFont="1" applyFill="1" applyBorder="1" applyAlignment="1">
      <alignment horizontal="center" wrapText="1"/>
    </xf>
    <xf numFmtId="176" fontId="10" fillId="0" borderId="15" xfId="0" applyNumberFormat="1" applyFont="1" applyBorder="1" applyAlignment="1">
      <alignment horizontal="center" vertical="top"/>
    </xf>
    <xf numFmtId="0" fontId="34" fillId="8" borderId="73" xfId="0" applyFont="1" applyFill="1" applyBorder="1" applyAlignment="1">
      <alignment vertical="center"/>
    </xf>
    <xf numFmtId="0" fontId="10" fillId="10" borderId="15" xfId="0" applyFont="1" applyFill="1" applyBorder="1" applyAlignment="1">
      <alignment vertical="top"/>
    </xf>
    <xf numFmtId="0" fontId="1" fillId="0" borderId="15" xfId="0" applyFont="1" applyBorder="1" applyAlignment="1">
      <alignment horizontal="center" vertical="center" wrapText="1"/>
    </xf>
    <xf numFmtId="0" fontId="1" fillId="0" borderId="15" xfId="0" applyFont="1" applyBorder="1" applyAlignment="1">
      <alignment vertical="top" wrapText="1"/>
    </xf>
    <xf numFmtId="176" fontId="10" fillId="0" borderId="15" xfId="0" applyNumberFormat="1" applyFont="1" applyBorder="1" applyAlignment="1">
      <alignment horizontal="right" vertical="top"/>
    </xf>
    <xf numFmtId="0" fontId="69" fillId="10" borderId="63" xfId="0" applyFont="1" applyFill="1" applyBorder="1" applyAlignment="1">
      <alignment horizontal="left" vertical="center" wrapText="1"/>
    </xf>
    <xf numFmtId="0" fontId="16" fillId="10" borderId="63" xfId="0" applyFont="1" applyFill="1" applyBorder="1" applyAlignment="1">
      <alignment horizontal="right" vertical="center" wrapText="1"/>
    </xf>
    <xf numFmtId="175" fontId="10" fillId="0" borderId="15" xfId="0" applyNumberFormat="1" applyFont="1" applyBorder="1" applyAlignment="1">
      <alignment horizontal="center" vertical="center" wrapText="1"/>
    </xf>
    <xf numFmtId="0" fontId="16" fillId="0" borderId="0" xfId="0" applyFont="1" applyAlignment="1">
      <alignment vertical="center" wrapText="1"/>
    </xf>
    <xf numFmtId="0" fontId="10" fillId="0" borderId="15" xfId="0" applyFont="1" applyBorder="1" applyAlignment="1">
      <alignment vertical="top"/>
    </xf>
    <xf numFmtId="170" fontId="14" fillId="0" borderId="0" xfId="0" applyNumberFormat="1" applyFont="1" applyAlignment="1">
      <alignment horizontal="center" wrapText="1"/>
    </xf>
    <xf numFmtId="170" fontId="14" fillId="0" borderId="0" xfId="0" applyNumberFormat="1" applyFont="1" applyAlignment="1">
      <alignment wrapText="1"/>
    </xf>
    <xf numFmtId="170" fontId="14" fillId="0" borderId="5" xfId="0" applyNumberFormat="1" applyFont="1" applyBorder="1" applyAlignment="1">
      <alignment wrapText="1"/>
    </xf>
    <xf numFmtId="0" fontId="32" fillId="0" borderId="20" xfId="0" applyFont="1" applyBorder="1" applyAlignment="1">
      <alignment vertical="center" wrapText="1"/>
    </xf>
    <xf numFmtId="0" fontId="32" fillId="0" borderId="21" xfId="0" applyFont="1" applyBorder="1" applyAlignment="1">
      <alignment vertical="center" wrapText="1"/>
    </xf>
    <xf numFmtId="0" fontId="32" fillId="0" borderId="22" xfId="0" applyFont="1" applyBorder="1" applyAlignment="1">
      <alignment vertical="center" wrapText="1"/>
    </xf>
    <xf numFmtId="0" fontId="32" fillId="0" borderId="0" xfId="0" applyFont="1" applyAlignment="1">
      <alignment vertical="center" wrapText="1"/>
    </xf>
    <xf numFmtId="0" fontId="32" fillId="0" borderId="23" xfId="0" applyFont="1" applyBorder="1" applyAlignment="1">
      <alignment vertical="center" wrapText="1"/>
    </xf>
    <xf numFmtId="0" fontId="32" fillId="0" borderId="27" xfId="0" applyFont="1" applyBorder="1" applyAlignment="1">
      <alignment vertical="center" wrapText="1"/>
    </xf>
    <xf numFmtId="0" fontId="32" fillId="0" borderId="28" xfId="0" applyFont="1" applyBorder="1" applyAlignment="1">
      <alignment vertical="center" wrapText="1"/>
    </xf>
    <xf numFmtId="0" fontId="32" fillId="0" borderId="29" xfId="0" applyFont="1" applyBorder="1" applyAlignment="1">
      <alignment vertical="center" wrapText="1"/>
    </xf>
    <xf numFmtId="0" fontId="32" fillId="0" borderId="1" xfId="0" applyFont="1" applyBorder="1" applyAlignment="1">
      <alignment vertical="center" wrapText="1"/>
    </xf>
    <xf numFmtId="0" fontId="45" fillId="0" borderId="109" xfId="0" applyFont="1" applyBorder="1" applyAlignment="1">
      <alignment horizontal="center" vertical="center" wrapText="1"/>
    </xf>
    <xf numFmtId="0" fontId="32" fillId="0" borderId="2" xfId="0" applyFont="1" applyBorder="1"/>
    <xf numFmtId="0" fontId="48" fillId="10" borderId="96" xfId="0" applyFont="1" applyFill="1" applyBorder="1" applyAlignment="1">
      <alignment horizontal="right" vertical="center" wrapText="1"/>
    </xf>
    <xf numFmtId="0" fontId="13" fillId="2" borderId="59" xfId="0" applyFont="1" applyFill="1" applyBorder="1" applyAlignment="1">
      <alignment vertical="center" wrapText="1"/>
    </xf>
    <xf numFmtId="0" fontId="13" fillId="2" borderId="119" xfId="0" applyFont="1" applyFill="1" applyBorder="1" applyAlignment="1">
      <alignment vertical="center" wrapText="1"/>
    </xf>
    <xf numFmtId="0" fontId="13" fillId="2" borderId="119" xfId="0" applyFont="1" applyFill="1" applyBorder="1" applyAlignment="1">
      <alignment horizontal="center" vertical="center" wrapText="1"/>
    </xf>
    <xf numFmtId="0" fontId="13" fillId="2" borderId="120" xfId="0" applyFont="1" applyFill="1" applyBorder="1" applyAlignment="1">
      <alignment horizontal="center" vertical="center" wrapText="1"/>
    </xf>
    <xf numFmtId="0" fontId="70" fillId="7" borderId="63" xfId="0" applyFont="1" applyFill="1" applyBorder="1" applyAlignment="1">
      <alignment vertical="center"/>
    </xf>
    <xf numFmtId="49" fontId="45" fillId="24" borderId="121" xfId="0" applyNumberFormat="1" applyFont="1" applyFill="1" applyBorder="1" applyAlignment="1">
      <alignment vertical="center" wrapText="1"/>
    </xf>
    <xf numFmtId="0" fontId="13" fillId="31" borderId="122" xfId="0" applyFont="1" applyFill="1" applyBorder="1" applyAlignment="1">
      <alignment horizontal="center" vertical="center" wrapText="1"/>
    </xf>
    <xf numFmtId="0" fontId="32" fillId="24" borderId="122" xfId="0" applyFont="1" applyFill="1" applyBorder="1" applyAlignment="1">
      <alignment horizontal="center" vertical="center" wrapText="1"/>
    </xf>
    <xf numFmtId="0" fontId="45" fillId="24" borderId="123" xfId="0" applyFont="1" applyFill="1" applyBorder="1" applyAlignment="1">
      <alignment vertical="center" wrapText="1"/>
    </xf>
    <xf numFmtId="169" fontId="1" fillId="24" borderId="123" xfId="0" applyNumberFormat="1" applyFont="1" applyFill="1" applyBorder="1" applyAlignment="1">
      <alignment horizontal="right" vertical="top" wrapText="1"/>
    </xf>
    <xf numFmtId="169" fontId="32" fillId="24" borderId="123" xfId="0" applyNumberFormat="1" applyFont="1" applyFill="1" applyBorder="1" applyAlignment="1">
      <alignment vertical="top" wrapText="1"/>
    </xf>
    <xf numFmtId="169" fontId="32" fillId="24" borderId="124" xfId="0" applyNumberFormat="1" applyFont="1" applyFill="1" applyBorder="1" applyAlignment="1">
      <alignment vertical="top" wrapText="1"/>
    </xf>
    <xf numFmtId="0" fontId="48" fillId="0" borderId="125" xfId="0" applyFont="1" applyBorder="1" applyAlignment="1">
      <alignment horizontal="left" vertical="center" wrapText="1"/>
    </xf>
    <xf numFmtId="0" fontId="48" fillId="0" borderId="126" xfId="0" applyFont="1" applyBorder="1" applyAlignment="1">
      <alignment horizontal="center" vertical="center" wrapText="1"/>
    </xf>
    <xf numFmtId="0" fontId="48" fillId="0" borderId="127" xfId="0" applyFont="1" applyBorder="1" applyAlignment="1">
      <alignment horizontal="center" vertical="center" wrapText="1"/>
    </xf>
    <xf numFmtId="0" fontId="48" fillId="0" borderId="127" xfId="0" applyFont="1" applyBorder="1" applyAlignment="1">
      <alignment vertical="center" wrapText="1"/>
    </xf>
    <xf numFmtId="169" fontId="48" fillId="0" borderId="127" xfId="0" applyNumberFormat="1" applyFont="1" applyBorder="1" applyAlignment="1">
      <alignment horizontal="right" vertical="center" wrapText="1"/>
    </xf>
    <xf numFmtId="169" fontId="48" fillId="0" borderId="128" xfId="0" applyNumberFormat="1" applyFont="1" applyBorder="1" applyAlignment="1">
      <alignment horizontal="right" vertical="center" wrapText="1"/>
    </xf>
    <xf numFmtId="0" fontId="71" fillId="0" borderId="127" xfId="0" applyFont="1" applyBorder="1" applyAlignment="1">
      <alignment vertical="top" wrapText="1"/>
    </xf>
    <xf numFmtId="0" fontId="48" fillId="0" borderId="129" xfId="0" applyFont="1" applyBorder="1" applyAlignment="1">
      <alignment horizontal="center" vertical="center" wrapText="1"/>
    </xf>
    <xf numFmtId="0" fontId="71" fillId="0" borderId="129" xfId="0" applyFont="1" applyBorder="1" applyAlignment="1">
      <alignment vertical="top" wrapText="1"/>
    </xf>
    <xf numFmtId="169" fontId="48" fillId="0" borderId="129" xfId="0" applyNumberFormat="1" applyFont="1" applyBorder="1" applyAlignment="1">
      <alignment horizontal="right" vertical="center" wrapText="1"/>
    </xf>
    <xf numFmtId="169" fontId="48" fillId="0" borderId="5" xfId="0" applyNumberFormat="1" applyFont="1" applyBorder="1" applyAlignment="1">
      <alignment horizontal="right" vertical="center" wrapText="1"/>
    </xf>
    <xf numFmtId="0" fontId="48" fillId="15" borderId="130" xfId="0" applyFont="1" applyFill="1" applyBorder="1" applyAlignment="1">
      <alignment vertical="center" wrapText="1"/>
    </xf>
    <xf numFmtId="0" fontId="13" fillId="15" borderId="131" xfId="0" applyFont="1" applyFill="1" applyBorder="1" applyAlignment="1">
      <alignment horizontal="center" vertical="center" wrapText="1"/>
    </xf>
    <xf numFmtId="0" fontId="1" fillId="15" borderId="131" xfId="0" applyFont="1" applyFill="1" applyBorder="1" applyAlignment="1">
      <alignment horizontal="center" vertical="center" wrapText="1"/>
    </xf>
    <xf numFmtId="0" fontId="13" fillId="15" borderId="131" xfId="0" applyFont="1" applyFill="1" applyBorder="1" applyAlignment="1">
      <alignment vertical="center" wrapText="1"/>
    </xf>
    <xf numFmtId="0" fontId="1" fillId="15" borderId="131" xfId="0" applyFont="1" applyFill="1" applyBorder="1" applyAlignment="1">
      <alignment horizontal="right" vertical="center" wrapText="1"/>
    </xf>
    <xf numFmtId="169" fontId="1" fillId="15" borderId="131" xfId="0" applyNumberFormat="1" applyFont="1" applyFill="1" applyBorder="1" applyAlignment="1">
      <alignment horizontal="right" vertical="center" wrapText="1"/>
    </xf>
    <xf numFmtId="169" fontId="13" fillId="31" borderId="132" xfId="0" applyNumberFormat="1" applyFont="1" applyFill="1" applyBorder="1" applyAlignment="1">
      <alignment horizontal="right" vertical="center" wrapText="1"/>
    </xf>
    <xf numFmtId="0" fontId="38" fillId="0" borderId="4" xfId="0" applyFont="1" applyBorder="1"/>
    <xf numFmtId="0" fontId="48" fillId="0" borderId="133" xfId="0" applyFont="1" applyBorder="1" applyAlignment="1">
      <alignment horizontal="center" vertical="center" wrapText="1"/>
    </xf>
    <xf numFmtId="169" fontId="48" fillId="0" borderId="134" xfId="0" applyNumberFormat="1" applyFont="1" applyBorder="1" applyAlignment="1">
      <alignment horizontal="right" vertical="center" wrapText="1"/>
    </xf>
    <xf numFmtId="0" fontId="32" fillId="24" borderId="123" xfId="0" applyFont="1" applyFill="1" applyBorder="1" applyAlignment="1">
      <alignment horizontal="center" vertical="center" wrapText="1"/>
    </xf>
    <xf numFmtId="169" fontId="48" fillId="0" borderId="128" xfId="0" applyNumberFormat="1" applyFont="1" applyBorder="1" applyAlignment="1">
      <alignment horizontal="right" vertical="top" wrapText="1"/>
    </xf>
    <xf numFmtId="0" fontId="48" fillId="0" borderId="129" xfId="0" applyFont="1" applyBorder="1" applyAlignment="1">
      <alignment horizontal="center" wrapText="1"/>
    </xf>
    <xf numFmtId="0" fontId="48" fillId="0" borderId="127" xfId="0" applyFont="1" applyBorder="1" applyAlignment="1">
      <alignment horizontal="center" wrapText="1"/>
    </xf>
    <xf numFmtId="0" fontId="71" fillId="0" borderId="127" xfId="0" applyFont="1" applyBorder="1" applyAlignment="1">
      <alignment vertical="center" wrapText="1"/>
    </xf>
    <xf numFmtId="169" fontId="48" fillId="0" borderId="127" xfId="0" applyNumberFormat="1" applyFont="1" applyBorder="1" applyAlignment="1">
      <alignment horizontal="right" vertical="top" wrapText="1"/>
    </xf>
    <xf numFmtId="0" fontId="48" fillId="0" borderId="125" xfId="0" applyFont="1" applyBorder="1" applyAlignment="1">
      <alignment horizontal="left" vertical="top" wrapText="1"/>
    </xf>
    <xf numFmtId="0" fontId="73" fillId="0" borderId="127" xfId="0" applyFont="1" applyBorder="1" applyAlignment="1">
      <alignment vertical="top" wrapText="1"/>
    </xf>
    <xf numFmtId="169" fontId="13" fillId="15" borderId="131" xfId="0" applyNumberFormat="1" applyFont="1" applyFill="1" applyBorder="1" applyAlignment="1">
      <alignment horizontal="right" vertical="center" wrapText="1"/>
    </xf>
    <xf numFmtId="169" fontId="13" fillId="15" borderId="131" xfId="0" applyNumberFormat="1" applyFont="1" applyFill="1" applyBorder="1" applyAlignment="1">
      <alignment horizontal="left" vertical="center" wrapText="1"/>
    </xf>
    <xf numFmtId="169" fontId="45" fillId="15" borderId="130" xfId="0" applyNumberFormat="1" applyFont="1" applyFill="1" applyBorder="1" applyAlignment="1">
      <alignment horizontal="right" vertical="center" wrapText="1"/>
    </xf>
    <xf numFmtId="0" fontId="45" fillId="24" borderId="121" xfId="0" applyFont="1" applyFill="1" applyBorder="1" applyAlignment="1">
      <alignment vertical="center" wrapText="1"/>
    </xf>
    <xf numFmtId="169" fontId="48" fillId="0" borderId="135" xfId="0" applyNumberFormat="1" applyFont="1" applyBorder="1" applyAlignment="1">
      <alignment horizontal="right" vertical="center" wrapText="1"/>
    </xf>
    <xf numFmtId="169" fontId="48" fillId="0" borderId="133" xfId="0" applyNumberFormat="1" applyFont="1" applyBorder="1" applyAlignment="1">
      <alignment horizontal="right" vertical="center" wrapText="1"/>
    </xf>
    <xf numFmtId="0" fontId="32" fillId="24" borderId="123" xfId="0" applyFont="1" applyFill="1" applyBorder="1" applyAlignment="1">
      <alignment vertical="top" wrapText="1"/>
    </xf>
    <xf numFmtId="0" fontId="32" fillId="24" borderId="124" xfId="0" applyFont="1" applyFill="1" applyBorder="1" applyAlignment="1">
      <alignment vertical="top" wrapText="1"/>
    </xf>
    <xf numFmtId="0" fontId="48" fillId="0" borderId="125" xfId="0" applyFont="1" applyBorder="1" applyAlignment="1">
      <alignment vertical="top" wrapText="1"/>
    </xf>
    <xf numFmtId="0" fontId="48" fillId="0" borderId="127" xfId="0" applyFont="1" applyBorder="1" applyAlignment="1">
      <alignment horizontal="right" vertical="top" wrapText="1"/>
    </xf>
    <xf numFmtId="49" fontId="45" fillId="24" borderId="121" xfId="0" applyNumberFormat="1" applyFont="1" applyFill="1" applyBorder="1" applyAlignment="1">
      <alignment horizontal="left" vertical="center" wrapText="1"/>
    </xf>
    <xf numFmtId="0" fontId="1" fillId="24" borderId="123" xfId="0" applyFont="1" applyFill="1" applyBorder="1" applyAlignment="1">
      <alignment horizontal="right" vertical="top" wrapText="1"/>
    </xf>
    <xf numFmtId="0" fontId="48" fillId="0" borderId="125" xfId="0" applyFont="1" applyBorder="1" applyAlignment="1">
      <alignment vertical="center" wrapText="1"/>
    </xf>
    <xf numFmtId="0" fontId="73" fillId="0" borderId="127" xfId="0" applyFont="1" applyBorder="1" applyAlignment="1">
      <alignment vertical="center" wrapText="1"/>
    </xf>
    <xf numFmtId="0" fontId="48" fillId="0" borderId="127" xfId="0" applyFont="1" applyBorder="1" applyAlignment="1">
      <alignment horizontal="right" vertical="center" wrapText="1"/>
    </xf>
    <xf numFmtId="0" fontId="72" fillId="0" borderId="4" xfId="0" applyFont="1" applyBorder="1"/>
    <xf numFmtId="0" fontId="45" fillId="23" borderId="136" xfId="0" applyFont="1" applyFill="1" applyBorder="1" applyAlignment="1">
      <alignment vertical="center" wrapText="1"/>
    </xf>
    <xf numFmtId="0" fontId="49" fillId="23" borderId="77" xfId="0" applyFont="1" applyFill="1" applyBorder="1" applyAlignment="1">
      <alignment vertical="center" wrapText="1"/>
    </xf>
    <xf numFmtId="0" fontId="13" fillId="23" borderId="77" xfId="0" applyFont="1" applyFill="1" applyBorder="1" applyAlignment="1">
      <alignment horizontal="center" vertical="center" wrapText="1"/>
    </xf>
    <xf numFmtId="0" fontId="49" fillId="23" borderId="137" xfId="0" applyFont="1" applyFill="1" applyBorder="1" applyAlignment="1">
      <alignment vertical="center" wrapText="1"/>
    </xf>
    <xf numFmtId="0" fontId="38" fillId="15" borderId="38" xfId="0" applyFont="1" applyFill="1" applyBorder="1" applyAlignment="1">
      <alignment horizontal="left" vertical="top"/>
    </xf>
    <xf numFmtId="0" fontId="14" fillId="15" borderId="38" xfId="0" applyFont="1" applyFill="1" applyBorder="1" applyAlignment="1">
      <alignment horizontal="left" vertical="top"/>
    </xf>
    <xf numFmtId="0" fontId="53" fillId="15" borderId="38" xfId="0" applyFont="1" applyFill="1" applyBorder="1" applyAlignment="1">
      <alignment horizontal="left" vertical="top" wrapText="1"/>
    </xf>
    <xf numFmtId="169" fontId="13" fillId="31" borderId="96" xfId="0" applyNumberFormat="1" applyFont="1" applyFill="1" applyBorder="1" applyAlignment="1">
      <alignment horizontal="right" vertical="center" wrapText="1"/>
    </xf>
    <xf numFmtId="0" fontId="1" fillId="0" borderId="127" xfId="0" applyFont="1" applyBorder="1" applyAlignment="1">
      <alignment horizontal="center" wrapText="1"/>
    </xf>
    <xf numFmtId="169" fontId="1" fillId="0" borderId="128" xfId="0" applyNumberFormat="1" applyFont="1" applyBorder="1" applyAlignment="1">
      <alignment horizontal="right" vertical="top" wrapText="1"/>
    </xf>
    <xf numFmtId="0" fontId="9" fillId="0" borderId="125" xfId="0" applyFont="1" applyBorder="1" applyAlignment="1">
      <alignment horizontal="left" vertical="center"/>
    </xf>
    <xf numFmtId="169" fontId="9" fillId="0" borderId="135" xfId="0" applyNumberFormat="1" applyFont="1" applyBorder="1" applyAlignment="1">
      <alignment horizontal="left" vertical="center"/>
    </xf>
    <xf numFmtId="0" fontId="9" fillId="0" borderId="135" xfId="0" applyFont="1" applyBorder="1" applyAlignment="1">
      <alignment horizontal="center" vertical="center"/>
    </xf>
    <xf numFmtId="0" fontId="9" fillId="0" borderId="139" xfId="0" applyFont="1" applyBorder="1" applyAlignment="1">
      <alignment horizontal="left" vertical="center"/>
    </xf>
    <xf numFmtId="0" fontId="1" fillId="0" borderId="127" xfId="0" applyFont="1" applyBorder="1" applyAlignment="1">
      <alignment horizontal="right" vertical="top" wrapText="1"/>
    </xf>
    <xf numFmtId="169" fontId="1" fillId="0" borderId="127" xfId="0" applyNumberFormat="1" applyFont="1" applyBorder="1" applyAlignment="1">
      <alignment horizontal="right" vertical="top" wrapText="1"/>
    </xf>
    <xf numFmtId="0" fontId="1" fillId="0" borderId="127" xfId="0" applyFont="1" applyBorder="1" applyAlignment="1">
      <alignment horizontal="center" vertical="center" wrapText="1"/>
    </xf>
    <xf numFmtId="0" fontId="60" fillId="10" borderId="92" xfId="0" applyFont="1" applyFill="1" applyBorder="1" applyAlignment="1">
      <alignment horizontal="center" vertical="center" wrapText="1"/>
    </xf>
    <xf numFmtId="0" fontId="75" fillId="10" borderId="92" xfId="0" applyFont="1" applyFill="1" applyBorder="1" applyAlignment="1">
      <alignment vertical="center" wrapText="1"/>
    </xf>
    <xf numFmtId="0" fontId="60" fillId="10" borderId="68" xfId="0" applyFont="1" applyFill="1" applyBorder="1" applyAlignment="1">
      <alignment horizontal="center" vertical="center" wrapText="1"/>
    </xf>
    <xf numFmtId="0" fontId="75" fillId="10" borderId="68" xfId="0" applyFont="1" applyFill="1" applyBorder="1" applyAlignment="1">
      <alignment vertical="center" wrapText="1"/>
    </xf>
    <xf numFmtId="0" fontId="45" fillId="22" borderId="116" xfId="0" applyFont="1" applyFill="1" applyBorder="1" applyAlignment="1">
      <alignment vertical="center" wrapText="1"/>
    </xf>
    <xf numFmtId="0" fontId="49" fillId="22" borderId="63" xfId="0" applyFont="1" applyFill="1" applyBorder="1" applyAlignment="1">
      <alignment vertical="center" wrapText="1"/>
    </xf>
    <xf numFmtId="0" fontId="13" fillId="22" borderId="63" xfId="0" applyFont="1" applyFill="1" applyBorder="1" applyAlignment="1">
      <alignment horizontal="center" vertical="center" wrapText="1"/>
    </xf>
    <xf numFmtId="0" fontId="32" fillId="22" borderId="63" xfId="0" applyFont="1" applyFill="1" applyBorder="1"/>
    <xf numFmtId="0" fontId="45" fillId="24" borderId="122" xfId="0" applyFont="1" applyFill="1" applyBorder="1" applyAlignment="1">
      <alignment vertical="center" wrapText="1"/>
    </xf>
    <xf numFmtId="0" fontId="1" fillId="24" borderId="122" xfId="0" applyFont="1" applyFill="1" applyBorder="1" applyAlignment="1">
      <alignment horizontal="right" vertical="top" wrapText="1"/>
    </xf>
    <xf numFmtId="0" fontId="32" fillId="24" borderId="122" xfId="0" applyFont="1" applyFill="1" applyBorder="1" applyAlignment="1">
      <alignment vertical="top" wrapText="1"/>
    </xf>
    <xf numFmtId="0" fontId="32" fillId="24" borderId="141" xfId="0" applyFont="1" applyFill="1" applyBorder="1" applyAlignment="1">
      <alignment vertical="top" wrapText="1"/>
    </xf>
    <xf numFmtId="169" fontId="1" fillId="24" borderId="122" xfId="0" applyNumberFormat="1" applyFont="1" applyFill="1" applyBorder="1" applyAlignment="1">
      <alignment horizontal="right" vertical="top" wrapText="1"/>
    </xf>
    <xf numFmtId="169" fontId="32" fillId="24" borderId="122" xfId="0" applyNumberFormat="1" applyFont="1" applyFill="1" applyBorder="1" applyAlignment="1">
      <alignment vertical="top" wrapText="1"/>
    </xf>
    <xf numFmtId="169" fontId="32" fillId="24" borderId="141" xfId="0" applyNumberFormat="1" applyFont="1" applyFill="1" applyBorder="1" applyAlignment="1">
      <alignment vertical="top" wrapText="1"/>
    </xf>
    <xf numFmtId="0" fontId="13" fillId="24" borderId="122" xfId="0" applyFont="1" applyFill="1" applyBorder="1" applyAlignment="1">
      <alignment vertical="center" wrapText="1"/>
    </xf>
    <xf numFmtId="0" fontId="13" fillId="24" borderId="141" xfId="0" applyFont="1" applyFill="1" applyBorder="1" applyAlignment="1">
      <alignment vertical="center" wrapText="1"/>
    </xf>
    <xf numFmtId="0" fontId="45" fillId="31" borderId="122" xfId="0" applyFont="1" applyFill="1" applyBorder="1" applyAlignment="1">
      <alignment horizontal="center" vertical="center" wrapText="1"/>
    </xf>
    <xf numFmtId="0" fontId="45" fillId="24" borderId="141" xfId="0" applyFont="1" applyFill="1" applyBorder="1" applyAlignment="1">
      <alignment vertical="center" wrapText="1"/>
    </xf>
    <xf numFmtId="0" fontId="74" fillId="0" borderId="135" xfId="0" applyFont="1" applyBorder="1" applyAlignment="1">
      <alignment horizontal="left" vertical="center"/>
    </xf>
    <xf numFmtId="0" fontId="38" fillId="15" borderId="74" xfId="0" applyFont="1" applyFill="1" applyBorder="1" applyAlignment="1">
      <alignment horizontal="left" vertical="top"/>
    </xf>
    <xf numFmtId="0" fontId="38" fillId="15" borderId="142" xfId="0" applyFont="1" applyFill="1" applyBorder="1" applyAlignment="1">
      <alignment horizontal="left" vertical="top"/>
    </xf>
    <xf numFmtId="0" fontId="76" fillId="15" borderId="142" xfId="0" applyFont="1" applyFill="1" applyBorder="1" applyAlignment="1">
      <alignment horizontal="left" vertical="top" wrapText="1"/>
    </xf>
    <xf numFmtId="0" fontId="38" fillId="15" borderId="142" xfId="0" applyFont="1" applyFill="1" applyBorder="1" applyAlignment="1">
      <alignment horizontal="center" vertical="top"/>
    </xf>
    <xf numFmtId="49" fontId="48" fillId="0" borderId="125" xfId="0" applyNumberFormat="1" applyFont="1" applyBorder="1" applyAlignment="1">
      <alignment horizontal="left" vertical="center" wrapText="1"/>
    </xf>
    <xf numFmtId="49" fontId="48" fillId="0" borderId="125" xfId="0" applyNumberFormat="1" applyFont="1" applyBorder="1" applyAlignment="1">
      <alignment vertical="center" wrapText="1"/>
    </xf>
    <xf numFmtId="49" fontId="45" fillId="15" borderId="130" xfId="0" applyNumberFormat="1" applyFont="1" applyFill="1" applyBorder="1" applyAlignment="1">
      <alignment horizontal="right" vertical="center" wrapText="1"/>
    </xf>
    <xf numFmtId="0" fontId="9" fillId="0" borderId="90" xfId="0" applyFont="1" applyBorder="1" applyAlignment="1">
      <alignment horizontal="center" vertical="center"/>
    </xf>
    <xf numFmtId="0" fontId="9" fillId="0" borderId="90" xfId="0" applyFont="1" applyBorder="1" applyAlignment="1">
      <alignment horizontal="left" vertical="center"/>
    </xf>
    <xf numFmtId="169" fontId="9" fillId="0" borderId="90" xfId="0" applyNumberFormat="1" applyFont="1" applyBorder="1" applyAlignment="1">
      <alignment horizontal="left" vertical="center"/>
    </xf>
    <xf numFmtId="169" fontId="9" fillId="0" borderId="94" xfId="0" applyNumberFormat="1" applyFont="1" applyBorder="1" applyAlignment="1">
      <alignment horizontal="left" vertical="center"/>
    </xf>
    <xf numFmtId="0" fontId="9" fillId="0" borderId="91" xfId="0" applyFont="1" applyBorder="1" applyAlignment="1">
      <alignment horizontal="center" vertical="center"/>
    </xf>
    <xf numFmtId="0" fontId="9" fillId="0" borderId="91" xfId="0" applyFont="1" applyBorder="1" applyAlignment="1">
      <alignment horizontal="left" vertical="center"/>
    </xf>
    <xf numFmtId="169" fontId="9" fillId="0" borderId="91" xfId="0" applyNumberFormat="1" applyFont="1" applyBorder="1" applyAlignment="1">
      <alignment horizontal="left" vertical="center"/>
    </xf>
    <xf numFmtId="169" fontId="9" fillId="0" borderId="140" xfId="0" applyNumberFormat="1" applyFont="1" applyBorder="1" applyAlignment="1">
      <alignment horizontal="left" vertical="center"/>
    </xf>
    <xf numFmtId="0" fontId="71" fillId="0" borderId="133" xfId="0" applyFont="1" applyBorder="1" applyAlignment="1">
      <alignment vertical="center" wrapText="1"/>
    </xf>
    <xf numFmtId="4" fontId="48" fillId="0" borderId="133" xfId="0" applyNumberFormat="1" applyFont="1" applyBorder="1" applyAlignment="1">
      <alignment horizontal="right" vertical="center" wrapText="1"/>
    </xf>
    <xf numFmtId="0" fontId="49" fillId="22" borderId="120" xfId="0" applyFont="1" applyFill="1" applyBorder="1" applyAlignment="1">
      <alignment vertical="center" wrapText="1"/>
    </xf>
    <xf numFmtId="0" fontId="45" fillId="23" borderId="143" xfId="0" applyFont="1" applyFill="1" applyBorder="1" applyAlignment="1">
      <alignment vertical="center" wrapText="1"/>
    </xf>
    <xf numFmtId="0" fontId="49" fillId="23" borderId="78" xfId="0" applyFont="1" applyFill="1" applyBorder="1" applyAlignment="1">
      <alignment vertical="center" wrapText="1"/>
    </xf>
    <xf numFmtId="0" fontId="13" fillId="23" borderId="78" xfId="0" applyFont="1" applyFill="1" applyBorder="1" applyAlignment="1">
      <alignment horizontal="center" vertical="center" wrapText="1"/>
    </xf>
    <xf numFmtId="0" fontId="49" fillId="23" borderId="144" xfId="0" applyFont="1" applyFill="1" applyBorder="1" applyAlignment="1">
      <alignment vertical="center" wrapText="1"/>
    </xf>
    <xf numFmtId="0" fontId="36" fillId="10" borderId="145" xfId="0" applyFont="1" applyFill="1" applyBorder="1" applyAlignment="1">
      <alignment horizontal="center" vertical="center"/>
    </xf>
    <xf numFmtId="0" fontId="71" fillId="0" borderId="146" xfId="0" applyFont="1" applyBorder="1" applyAlignment="1">
      <alignment vertical="center" wrapText="1"/>
    </xf>
    <xf numFmtId="169" fontId="9" fillId="10" borderId="145" xfId="0" applyNumberFormat="1" applyFont="1" applyFill="1" applyBorder="1" applyAlignment="1">
      <alignment horizontal="center" vertical="center"/>
    </xf>
    <xf numFmtId="169" fontId="9" fillId="0" borderId="146" xfId="0" applyNumberFormat="1" applyFont="1" applyBorder="1" applyAlignment="1">
      <alignment horizontal="center" vertical="center"/>
    </xf>
    <xf numFmtId="0" fontId="38" fillId="15" borderId="130" xfId="0" applyFont="1" applyFill="1" applyBorder="1" applyAlignment="1">
      <alignment horizontal="left" vertical="center"/>
    </xf>
    <xf numFmtId="0" fontId="38" fillId="15" borderId="147" xfId="0" applyFont="1" applyFill="1" applyBorder="1" applyAlignment="1">
      <alignment horizontal="left" vertical="center"/>
    </xf>
    <xf numFmtId="0" fontId="76" fillId="15" borderId="147" xfId="0" applyFont="1" applyFill="1" applyBorder="1" applyAlignment="1">
      <alignment horizontal="left" vertical="center" wrapText="1"/>
    </xf>
    <xf numFmtId="0" fontId="38" fillId="15" borderId="147" xfId="0" applyFont="1" applyFill="1" applyBorder="1" applyAlignment="1">
      <alignment horizontal="center" vertical="center"/>
    </xf>
    <xf numFmtId="169" fontId="45" fillId="15" borderId="82" xfId="0" applyNumberFormat="1" applyFont="1" applyFill="1" applyBorder="1" applyAlignment="1">
      <alignment horizontal="right" vertical="center" wrapText="1"/>
    </xf>
    <xf numFmtId="169" fontId="13" fillId="15" borderId="95" xfId="0" applyNumberFormat="1" applyFont="1" applyFill="1" applyBorder="1" applyAlignment="1">
      <alignment horizontal="right" vertical="center" wrapText="1"/>
    </xf>
    <xf numFmtId="169" fontId="13" fillId="15" borderId="95" xfId="0" applyNumberFormat="1" applyFont="1" applyFill="1" applyBorder="1" applyAlignment="1">
      <alignment horizontal="left" vertical="center" wrapText="1"/>
    </xf>
    <xf numFmtId="0" fontId="38" fillId="15" borderId="82" xfId="0" applyFont="1" applyFill="1" applyBorder="1" applyAlignment="1">
      <alignment horizontal="left" vertical="center"/>
    </xf>
    <xf numFmtId="0" fontId="38" fillId="15" borderId="88" xfId="0" applyFont="1" applyFill="1" applyBorder="1" applyAlignment="1">
      <alignment horizontal="left" vertical="center"/>
    </xf>
    <xf numFmtId="0" fontId="76" fillId="15" borderId="88" xfId="0" applyFont="1" applyFill="1" applyBorder="1" applyAlignment="1">
      <alignment horizontal="left" vertical="center" wrapText="1"/>
    </xf>
    <xf numFmtId="0" fontId="38" fillId="15" borderId="88" xfId="0" applyFont="1" applyFill="1" applyBorder="1" applyAlignment="1">
      <alignment horizontal="center" vertical="center"/>
    </xf>
    <xf numFmtId="169" fontId="48" fillId="0" borderId="138" xfId="0" applyNumberFormat="1" applyFont="1" applyBorder="1" applyAlignment="1">
      <alignment horizontal="right" vertical="top" wrapText="1"/>
    </xf>
    <xf numFmtId="0" fontId="9" fillId="0" borderId="146" xfId="0" applyFont="1" applyBorder="1" applyAlignment="1">
      <alignment horizontal="center" vertical="center"/>
    </xf>
    <xf numFmtId="169" fontId="48" fillId="0" borderId="148" xfId="0" applyNumberFormat="1" applyFont="1" applyBorder="1" applyAlignment="1">
      <alignment horizontal="right" vertical="center" wrapText="1"/>
    </xf>
    <xf numFmtId="169" fontId="13" fillId="15" borderId="147" xfId="0" applyNumberFormat="1" applyFont="1" applyFill="1" applyBorder="1" applyAlignment="1">
      <alignment horizontal="right" vertical="center" wrapText="1"/>
    </xf>
    <xf numFmtId="169" fontId="13" fillId="31" borderId="149" xfId="0" applyNumberFormat="1" applyFont="1" applyFill="1" applyBorder="1" applyAlignment="1">
      <alignment horizontal="right" vertical="center" wrapText="1"/>
    </xf>
    <xf numFmtId="0" fontId="38" fillId="15" borderId="85" xfId="0" applyFont="1" applyFill="1" applyBorder="1" applyAlignment="1">
      <alignment horizontal="left" vertical="center"/>
    </xf>
    <xf numFmtId="0" fontId="38" fillId="15" borderId="86" xfId="0" applyFont="1" applyFill="1" applyBorder="1" applyAlignment="1">
      <alignment horizontal="left" vertical="center"/>
    </xf>
    <xf numFmtId="0" fontId="76" fillId="15" borderId="86" xfId="0" applyFont="1" applyFill="1" applyBorder="1" applyAlignment="1">
      <alignment horizontal="left" vertical="center" wrapText="1"/>
    </xf>
    <xf numFmtId="0" fontId="38" fillId="15" borderId="86" xfId="0" applyFont="1" applyFill="1" applyBorder="1" applyAlignment="1">
      <alignment horizontal="center" vertical="center"/>
    </xf>
    <xf numFmtId="169" fontId="13" fillId="15" borderId="86" xfId="0" applyNumberFormat="1" applyFont="1" applyFill="1" applyBorder="1" applyAlignment="1">
      <alignment horizontal="right" vertical="center" wrapText="1"/>
    </xf>
    <xf numFmtId="169" fontId="13" fillId="31" borderId="87" xfId="0" applyNumberFormat="1" applyFont="1" applyFill="1" applyBorder="1" applyAlignment="1">
      <alignment horizontal="right" vertical="center" wrapText="1"/>
    </xf>
    <xf numFmtId="0" fontId="38" fillId="22" borderId="63" xfId="0" applyFont="1" applyFill="1" applyBorder="1" applyAlignment="1">
      <alignment horizontal="left" vertical="top"/>
    </xf>
    <xf numFmtId="0" fontId="76" fillId="22" borderId="63" xfId="0" applyFont="1" applyFill="1" applyBorder="1" applyAlignment="1">
      <alignment horizontal="left" vertical="top" wrapText="1"/>
    </xf>
    <xf numFmtId="0" fontId="38" fillId="22" borderId="63" xfId="0" applyFont="1" applyFill="1" applyBorder="1" applyAlignment="1">
      <alignment horizontal="center" vertical="top"/>
    </xf>
    <xf numFmtId="169" fontId="38" fillId="22" borderId="63" xfId="0" applyNumberFormat="1" applyFont="1" applyFill="1" applyBorder="1" applyAlignment="1">
      <alignment horizontal="left" vertical="center"/>
    </xf>
    <xf numFmtId="169" fontId="13" fillId="22" borderId="63" xfId="0" applyNumberFormat="1" applyFont="1" applyFill="1" applyBorder="1" applyAlignment="1">
      <alignment horizontal="right" vertical="center" wrapText="1"/>
    </xf>
    <xf numFmtId="0" fontId="59" fillId="0" borderId="15" xfId="0" applyFont="1" applyBorder="1" applyAlignment="1">
      <alignment vertical="center"/>
    </xf>
    <xf numFmtId="164" fontId="59" fillId="0" borderId="15" xfId="0" applyNumberFormat="1" applyFont="1" applyBorder="1" applyAlignment="1">
      <alignment vertical="center"/>
    </xf>
    <xf numFmtId="0" fontId="47" fillId="0" borderId="65" xfId="0" applyFont="1" applyBorder="1" applyAlignment="1">
      <alignment horizontal="center" vertical="center"/>
    </xf>
    <xf numFmtId="10" fontId="47" fillId="0" borderId="15" xfId="0" applyNumberFormat="1" applyFont="1" applyBorder="1" applyAlignment="1">
      <alignment horizontal="center" vertical="center" wrapText="1"/>
    </xf>
    <xf numFmtId="177" fontId="14" fillId="0" borderId="0" xfId="0" applyNumberFormat="1" applyFont="1"/>
    <xf numFmtId="169" fontId="32" fillId="0" borderId="15" xfId="0" applyNumberFormat="1" applyFont="1" applyBorder="1"/>
    <xf numFmtId="164" fontId="46" fillId="0" borderId="14" xfId="0" applyNumberFormat="1" applyFont="1" applyBorder="1" applyAlignment="1">
      <alignment horizontal="right" vertical="center"/>
    </xf>
    <xf numFmtId="164" fontId="46" fillId="0" borderId="15" xfId="0" applyNumberFormat="1" applyFont="1" applyBorder="1" applyAlignment="1">
      <alignment horizontal="center" vertical="center"/>
    </xf>
    <xf numFmtId="169" fontId="14" fillId="0" borderId="15" xfId="0" applyNumberFormat="1" applyFont="1" applyBorder="1"/>
    <xf numFmtId="184" fontId="77" fillId="3" borderId="15" xfId="0" applyNumberFormat="1" applyFont="1" applyFill="1" applyBorder="1" applyAlignment="1">
      <alignment horizontal="right"/>
    </xf>
    <xf numFmtId="184" fontId="77" fillId="0" borderId="15" xfId="0" applyNumberFormat="1" applyFont="1" applyBorder="1" applyAlignment="1">
      <alignment horizontal="right"/>
    </xf>
    <xf numFmtId="49" fontId="63" fillId="0" borderId="15" xfId="0" applyNumberFormat="1" applyFont="1" applyBorder="1" applyAlignment="1">
      <alignment horizontal="left" vertical="center" wrapText="1"/>
    </xf>
    <xf numFmtId="0" fontId="1" fillId="0" borderId="15" xfId="0" applyFont="1" applyBorder="1"/>
    <xf numFmtId="183" fontId="14" fillId="9" borderId="63" xfId="0" applyNumberFormat="1" applyFont="1" applyFill="1" applyBorder="1"/>
    <xf numFmtId="170" fontId="14" fillId="0" borderId="14" xfId="0" applyNumberFormat="1" applyFont="1" applyBorder="1" applyAlignment="1">
      <alignment horizontal="right"/>
    </xf>
    <xf numFmtId="170" fontId="14" fillId="0" borderId="15" xfId="0" applyNumberFormat="1" applyFont="1" applyBorder="1" applyAlignment="1">
      <alignment horizontal="right"/>
    </xf>
    <xf numFmtId="9" fontId="68" fillId="0" borderId="15" xfId="0" applyNumberFormat="1" applyFont="1" applyBorder="1" applyAlignment="1">
      <alignment horizontal="right"/>
    </xf>
    <xf numFmtId="9" fontId="68" fillId="3" borderId="15" xfId="0" applyNumberFormat="1" applyFont="1" applyFill="1" applyBorder="1" applyAlignment="1">
      <alignment horizontal="right"/>
    </xf>
    <xf numFmtId="170" fontId="14" fillId="0" borderId="65" xfId="0" applyNumberFormat="1" applyFont="1" applyBorder="1" applyAlignment="1">
      <alignment horizontal="right"/>
    </xf>
    <xf numFmtId="184" fontId="77" fillId="3" borderId="73" xfId="0" applyNumberFormat="1" applyFont="1" applyFill="1" applyBorder="1" applyAlignment="1">
      <alignment horizontal="right"/>
    </xf>
    <xf numFmtId="183" fontId="32" fillId="0" borderId="0" xfId="0" applyNumberFormat="1" applyFont="1"/>
    <xf numFmtId="170" fontId="14" fillId="9" borderId="73" xfId="0" applyNumberFormat="1" applyFont="1" applyFill="1" applyBorder="1" applyAlignment="1">
      <alignment horizontal="right"/>
    </xf>
    <xf numFmtId="183" fontId="37" fillId="0" borderId="14" xfId="0" applyNumberFormat="1" applyFont="1" applyBorder="1" applyAlignment="1">
      <alignment horizontal="center" vertical="center"/>
    </xf>
    <xf numFmtId="183" fontId="37" fillId="0" borderId="15" xfId="0" applyNumberFormat="1" applyFont="1" applyBorder="1" applyAlignment="1">
      <alignment horizontal="center" vertical="center"/>
    </xf>
    <xf numFmtId="183" fontId="37" fillId="9" borderId="67" xfId="0" applyNumberFormat="1" applyFont="1" applyFill="1" applyBorder="1" applyAlignment="1">
      <alignment horizontal="center" vertical="center"/>
    </xf>
    <xf numFmtId="170" fontId="14" fillId="9" borderId="15" xfId="0" applyNumberFormat="1" applyFont="1" applyFill="1" applyBorder="1" applyAlignment="1">
      <alignment horizontal="right"/>
    </xf>
    <xf numFmtId="170" fontId="14" fillId="9" borderId="66" xfId="0" applyNumberFormat="1" applyFont="1" applyFill="1" applyBorder="1" applyAlignment="1">
      <alignment horizontal="right"/>
    </xf>
    <xf numFmtId="184" fontId="77" fillId="3" borderId="74" xfId="0" applyNumberFormat="1" applyFont="1" applyFill="1" applyBorder="1" applyAlignment="1">
      <alignment horizontal="right"/>
    </xf>
    <xf numFmtId="170" fontId="14" fillId="0" borderId="75" xfId="0" applyNumberFormat="1" applyFont="1" applyBorder="1" applyAlignment="1">
      <alignment horizontal="right"/>
    </xf>
    <xf numFmtId="4" fontId="42" fillId="2" borderId="67" xfId="0" applyNumberFormat="1" applyFont="1" applyFill="1" applyBorder="1" applyAlignment="1">
      <alignment vertical="center" wrapText="1"/>
    </xf>
    <xf numFmtId="0" fontId="42" fillId="2" borderId="15" xfId="0" applyFont="1" applyFill="1" applyBorder="1" applyAlignment="1">
      <alignment vertical="center" wrapText="1"/>
    </xf>
    <xf numFmtId="4" fontId="42" fillId="2" borderId="15" xfId="0" applyNumberFormat="1" applyFont="1" applyFill="1" applyBorder="1" applyAlignment="1">
      <alignment vertical="center" wrapText="1"/>
    </xf>
    <xf numFmtId="10" fontId="42" fillId="2" borderId="15" xfId="0" applyNumberFormat="1" applyFont="1" applyFill="1" applyBorder="1" applyAlignment="1">
      <alignment vertical="center" wrapText="1"/>
    </xf>
    <xf numFmtId="10" fontId="77" fillId="2" borderId="67" xfId="0" applyNumberFormat="1" applyFont="1" applyFill="1" applyBorder="1" applyAlignment="1">
      <alignment vertical="center" wrapText="1"/>
    </xf>
    <xf numFmtId="10" fontId="77" fillId="2" borderId="15" xfId="0" applyNumberFormat="1" applyFont="1" applyFill="1" applyBorder="1" applyAlignment="1">
      <alignment vertical="center" wrapText="1"/>
    </xf>
    <xf numFmtId="0" fontId="42" fillId="0" borderId="0" xfId="0" applyFont="1" applyAlignment="1">
      <alignment horizontal="center" vertical="center"/>
    </xf>
    <xf numFmtId="164" fontId="42" fillId="0" borderId="0" xfId="0" applyNumberFormat="1" applyFont="1" applyAlignment="1">
      <alignment horizontal="right" vertical="center"/>
    </xf>
    <xf numFmtId="4" fontId="42" fillId="0" borderId="0" xfId="0" applyNumberFormat="1" applyFont="1" applyAlignment="1">
      <alignment horizontal="center"/>
    </xf>
    <xf numFmtId="10" fontId="77" fillId="0" borderId="0" xfId="0" applyNumberFormat="1" applyFont="1"/>
    <xf numFmtId="0" fontId="52" fillId="0" borderId="0" xfId="0" applyFont="1"/>
    <xf numFmtId="0" fontId="18" fillId="0" borderId="15" xfId="0" applyFont="1" applyBorder="1" applyAlignment="1">
      <alignment horizontal="center"/>
    </xf>
    <xf numFmtId="0" fontId="14" fillId="0" borderId="15" xfId="0" applyFont="1" applyBorder="1" applyAlignment="1">
      <alignment horizontal="center"/>
    </xf>
    <xf numFmtId="9" fontId="1" fillId="0" borderId="15" xfId="0" applyNumberFormat="1" applyFont="1" applyBorder="1" applyAlignment="1">
      <alignment horizontal="center"/>
    </xf>
    <xf numFmtId="0" fontId="14" fillId="0" borderId="14" xfId="0" applyFont="1" applyBorder="1" applyAlignment="1">
      <alignment horizontal="center"/>
    </xf>
    <xf numFmtId="9" fontId="1" fillId="0" borderId="0" xfId="0" applyNumberFormat="1" applyFont="1"/>
    <xf numFmtId="49" fontId="59" fillId="0" borderId="15" xfId="0" applyNumberFormat="1" applyFont="1" applyBorder="1" applyAlignment="1">
      <alignment vertical="center"/>
    </xf>
    <xf numFmtId="164" fontId="46" fillId="0" borderId="15" xfId="0" applyNumberFormat="1" applyFont="1" applyBorder="1" applyAlignment="1">
      <alignment horizontal="right" vertical="center"/>
    </xf>
    <xf numFmtId="10" fontId="14" fillId="0" borderId="15" xfId="0" applyNumberFormat="1" applyFont="1" applyBorder="1"/>
    <xf numFmtId="0" fontId="18" fillId="27" borderId="15" xfId="0" applyFont="1" applyFill="1" applyBorder="1"/>
    <xf numFmtId="0" fontId="18" fillId="27" borderId="15" xfId="0" applyFont="1" applyFill="1" applyBorder="1" applyAlignment="1">
      <alignment horizontal="center"/>
    </xf>
    <xf numFmtId="0" fontId="39" fillId="7" borderId="79" xfId="0" applyFont="1" applyFill="1" applyBorder="1"/>
    <xf numFmtId="0" fontId="37" fillId="0" borderId="67" xfId="0" applyFont="1" applyBorder="1" applyAlignment="1">
      <alignment horizontal="center" wrapText="1"/>
    </xf>
    <xf numFmtId="0" fontId="81" fillId="0" borderId="15" xfId="0" applyFont="1" applyBorder="1" applyAlignment="1">
      <alignment vertical="top" wrapText="1"/>
    </xf>
    <xf numFmtId="0" fontId="82" fillId="0" borderId="15" xfId="0" applyFont="1" applyBorder="1" applyAlignment="1">
      <alignment horizontal="center" vertical="center"/>
    </xf>
    <xf numFmtId="0" fontId="83" fillId="0" borderId="15" xfId="0" applyFont="1" applyBorder="1" applyAlignment="1">
      <alignment vertical="top" wrapText="1"/>
    </xf>
    <xf numFmtId="0" fontId="84" fillId="0" borderId="15" xfId="0" applyFont="1" applyBorder="1" applyAlignment="1">
      <alignment horizontal="center" vertical="top"/>
    </xf>
    <xf numFmtId="0" fontId="85" fillId="0" borderId="15" xfId="0" applyFont="1" applyBorder="1" applyAlignment="1">
      <alignment vertical="center" wrapText="1"/>
    </xf>
    <xf numFmtId="0" fontId="82" fillId="0" borderId="0" xfId="0" applyFont="1" applyAlignment="1">
      <alignment wrapText="1"/>
    </xf>
    <xf numFmtId="169" fontId="85" fillId="0" borderId="15" xfId="0" applyNumberFormat="1" applyFont="1" applyBorder="1" applyAlignment="1">
      <alignment horizontal="right" vertical="center" wrapText="1"/>
    </xf>
    <xf numFmtId="0" fontId="46" fillId="34" borderId="15" xfId="0" applyFont="1" applyFill="1" applyBorder="1" applyAlignment="1">
      <alignment horizontal="center" vertical="center" wrapText="1"/>
    </xf>
    <xf numFmtId="0" fontId="45" fillId="15" borderId="15" xfId="0" applyFont="1" applyFill="1" applyBorder="1" applyAlignment="1">
      <alignment horizontal="left" vertical="center"/>
    </xf>
    <xf numFmtId="0" fontId="86" fillId="0" borderId="15" xfId="0" applyFont="1" applyBorder="1" applyAlignment="1">
      <alignment horizontal="left" vertical="center" wrapText="1"/>
    </xf>
    <xf numFmtId="0" fontId="86" fillId="0" borderId="15" xfId="0" applyFont="1" applyBorder="1" applyAlignment="1">
      <alignment horizontal="center" vertical="center" wrapText="1"/>
    </xf>
    <xf numFmtId="0" fontId="87" fillId="15" borderId="15" xfId="0" applyFont="1" applyFill="1" applyBorder="1" applyAlignment="1">
      <alignment horizontal="left" vertical="center"/>
    </xf>
    <xf numFmtId="0" fontId="88" fillId="2" borderId="88" xfId="0" applyFont="1" applyFill="1" applyBorder="1" applyAlignment="1">
      <alignment vertical="center" wrapText="1"/>
    </xf>
    <xf numFmtId="43" fontId="14" fillId="0" borderId="15" xfId="0" applyNumberFormat="1" applyFont="1" applyBorder="1"/>
    <xf numFmtId="0" fontId="3" fillId="0" borderId="152" xfId="0" applyFont="1" applyBorder="1"/>
    <xf numFmtId="0" fontId="14" fillId="0" borderId="116" xfId="0" applyFont="1" applyBorder="1"/>
    <xf numFmtId="0" fontId="10" fillId="0" borderId="79" xfId="0" applyFont="1" applyBorder="1" applyAlignment="1">
      <alignment horizontal="right" vertical="top" wrapText="1"/>
    </xf>
    <xf numFmtId="0" fontId="10" fillId="0" borderId="79" xfId="0" applyFont="1" applyBorder="1" applyAlignment="1">
      <alignment horizontal="left" vertical="top" wrapText="1"/>
    </xf>
    <xf numFmtId="0" fontId="10" fillId="0" borderId="79" xfId="0" applyFont="1" applyBorder="1" applyAlignment="1">
      <alignment horizontal="center" vertical="top" wrapText="1"/>
    </xf>
    <xf numFmtId="169" fontId="10" fillId="0" borderId="79" xfId="0" applyNumberFormat="1" applyFont="1" applyBorder="1" applyAlignment="1">
      <alignment horizontal="right" vertical="top" wrapText="1"/>
    </xf>
    <xf numFmtId="0" fontId="66" fillId="8" borderId="79" xfId="0" applyFont="1" applyFill="1" applyBorder="1" applyAlignment="1">
      <alignment vertical="center"/>
    </xf>
    <xf numFmtId="2" fontId="16" fillId="8" borderId="81" xfId="0" applyNumberFormat="1" applyFont="1" applyFill="1" applyBorder="1" applyAlignment="1">
      <alignment horizontal="right" vertical="center"/>
    </xf>
    <xf numFmtId="0" fontId="36" fillId="0" borderId="158" xfId="0" applyFont="1" applyBorder="1" applyAlignment="1">
      <alignment vertical="center" wrapText="1"/>
    </xf>
    <xf numFmtId="0" fontId="36" fillId="0" borderId="158" xfId="0" applyFont="1" applyBorder="1" applyAlignment="1">
      <alignment horizontal="center" vertical="center" wrapText="1"/>
    </xf>
    <xf numFmtId="43" fontId="10" fillId="0" borderId="158" xfId="1" applyFont="1" applyBorder="1" applyAlignment="1">
      <alignment horizontal="right" vertical="top" wrapText="1"/>
    </xf>
    <xf numFmtId="2" fontId="10" fillId="10" borderId="158" xfId="0" applyNumberFormat="1" applyFont="1" applyFill="1" applyBorder="1" applyAlignment="1">
      <alignment horizontal="right" vertical="center"/>
    </xf>
    <xf numFmtId="0" fontId="10" fillId="0" borderId="158" xfId="0" applyFont="1" applyBorder="1" applyAlignment="1">
      <alignment horizontal="right" vertical="top" wrapText="1"/>
    </xf>
    <xf numFmtId="0" fontId="10" fillId="0" borderId="158" xfId="0" applyFont="1" applyBorder="1" applyAlignment="1">
      <alignment horizontal="left" vertical="top" wrapText="1"/>
    </xf>
    <xf numFmtId="0" fontId="10" fillId="0" borderId="158" xfId="0" applyFont="1" applyBorder="1" applyAlignment="1">
      <alignment horizontal="justify" vertical="top" wrapText="1"/>
    </xf>
    <xf numFmtId="0" fontId="10" fillId="0" borderId="158" xfId="0" applyFont="1" applyBorder="1" applyAlignment="1">
      <alignment horizontal="center" vertical="top" wrapText="1"/>
    </xf>
    <xf numFmtId="4" fontId="10" fillId="0" borderId="158" xfId="0" applyNumberFormat="1" applyFont="1" applyBorder="1" applyAlignment="1">
      <alignment horizontal="right" vertical="top" wrapText="1"/>
    </xf>
    <xf numFmtId="2" fontId="10" fillId="0" borderId="79" xfId="2" applyNumberFormat="1" applyFont="1" applyAlignment="1">
      <alignment horizontal="center" vertical="center" wrapText="1"/>
    </xf>
    <xf numFmtId="0" fontId="16" fillId="10" borderId="158" xfId="0" applyFont="1" applyFill="1" applyBorder="1" applyAlignment="1">
      <alignment horizontal="right" vertical="center" wrapText="1"/>
    </xf>
    <xf numFmtId="43" fontId="89" fillId="0" borderId="158" xfId="1" applyBorder="1"/>
    <xf numFmtId="2" fontId="35" fillId="0" borderId="66" xfId="0" applyNumberFormat="1" applyFont="1" applyBorder="1" applyAlignment="1">
      <alignment vertical="center" wrapText="1"/>
    </xf>
    <xf numFmtId="169" fontId="35" fillId="0" borderId="66" xfId="0" applyNumberFormat="1" applyFont="1" applyBorder="1" applyAlignment="1">
      <alignment vertical="center" wrapText="1"/>
    </xf>
    <xf numFmtId="168" fontId="18" fillId="12" borderId="66" xfId="0" applyNumberFormat="1" applyFont="1" applyFill="1" applyBorder="1" applyAlignment="1">
      <alignment horizontal="right" vertical="center"/>
    </xf>
    <xf numFmtId="168" fontId="37" fillId="12" borderId="66" xfId="0" applyNumberFormat="1" applyFont="1" applyFill="1" applyBorder="1" applyAlignment="1">
      <alignment horizontal="right" vertical="center"/>
    </xf>
    <xf numFmtId="0" fontId="48" fillId="0" borderId="79" xfId="0" applyFont="1" applyBorder="1" applyAlignment="1">
      <alignment vertical="top"/>
    </xf>
    <xf numFmtId="0" fontId="37" fillId="35" borderId="15" xfId="0" applyFont="1" applyFill="1" applyBorder="1" applyAlignment="1">
      <alignment horizontal="left" vertical="center"/>
    </xf>
    <xf numFmtId="0" fontId="37" fillId="35" borderId="15" xfId="0" applyFont="1" applyFill="1" applyBorder="1" applyAlignment="1">
      <alignment horizontal="center" vertical="center"/>
    </xf>
    <xf numFmtId="0" fontId="37" fillId="35" borderId="15" xfId="0" applyFont="1" applyFill="1" applyBorder="1" applyAlignment="1">
      <alignment horizontal="left" vertical="center" wrapText="1"/>
    </xf>
    <xf numFmtId="168" fontId="37" fillId="35" borderId="15" xfId="0" applyNumberFormat="1" applyFont="1" applyFill="1" applyBorder="1" applyAlignment="1">
      <alignment vertical="center" wrapText="1"/>
    </xf>
    <xf numFmtId="168" fontId="37" fillId="35" borderId="66" xfId="0" applyNumberFormat="1" applyFont="1" applyFill="1" applyBorder="1" applyAlignment="1">
      <alignment horizontal="right" vertical="center"/>
    </xf>
    <xf numFmtId="0" fontId="10" fillId="10" borderId="79" xfId="0" applyFont="1" applyFill="1" applyBorder="1" applyAlignment="1">
      <alignment horizontal="left" vertical="center" wrapText="1"/>
    </xf>
    <xf numFmtId="0" fontId="10" fillId="10" borderId="79" xfId="0" applyFont="1" applyFill="1" applyBorder="1" applyAlignment="1">
      <alignment horizontal="center" vertical="center" wrapText="1"/>
    </xf>
    <xf numFmtId="0" fontId="13" fillId="10" borderId="79" xfId="0" applyFont="1" applyFill="1" applyBorder="1" applyAlignment="1">
      <alignment vertical="top" wrapText="1"/>
    </xf>
    <xf numFmtId="2" fontId="10" fillId="10" borderId="79" xfId="0" applyNumberFormat="1" applyFont="1" applyFill="1" applyBorder="1" applyAlignment="1">
      <alignment horizontal="right" vertical="center"/>
    </xf>
    <xf numFmtId="0" fontId="10" fillId="0" borderId="66" xfId="0" applyFont="1" applyBorder="1" applyAlignment="1">
      <alignment horizontal="left" vertical="center"/>
    </xf>
    <xf numFmtId="0" fontId="10" fillId="0" borderId="66" xfId="0" applyFont="1" applyBorder="1" applyAlignment="1">
      <alignment horizontal="center" vertical="center" wrapText="1"/>
    </xf>
    <xf numFmtId="0" fontId="10" fillId="0" borderId="66" xfId="0" applyFont="1" applyBorder="1" applyAlignment="1">
      <alignment horizontal="left" vertical="center" wrapText="1"/>
    </xf>
    <xf numFmtId="4" fontId="10" fillId="0" borderId="66" xfId="0" applyNumberFormat="1" applyFont="1" applyBorder="1" applyAlignment="1">
      <alignment horizontal="center" vertical="center" wrapText="1"/>
    </xf>
    <xf numFmtId="2" fontId="1" fillId="0" borderId="66" xfId="0" applyNumberFormat="1" applyFont="1" applyBorder="1" applyAlignment="1">
      <alignment horizontal="right" vertical="top"/>
    </xf>
    <xf numFmtId="2" fontId="10" fillId="0" borderId="66" xfId="0" applyNumberFormat="1" applyFont="1" applyBorder="1" applyAlignment="1">
      <alignment horizontal="right" vertical="top"/>
    </xf>
    <xf numFmtId="0" fontId="10" fillId="0" borderId="158" xfId="0" applyFont="1" applyBorder="1" applyAlignment="1">
      <alignment horizontal="left" vertical="center"/>
    </xf>
    <xf numFmtId="0" fontId="10" fillId="0" borderId="158" xfId="0" applyFont="1" applyBorder="1" applyAlignment="1">
      <alignment horizontal="center" vertical="center" wrapText="1"/>
    </xf>
    <xf numFmtId="0" fontId="10" fillId="0" borderId="158" xfId="0" applyFont="1" applyBorder="1" applyAlignment="1">
      <alignment horizontal="left" vertical="center" wrapText="1"/>
    </xf>
    <xf numFmtId="4" fontId="10" fillId="0" borderId="158" xfId="0" applyNumberFormat="1" applyFont="1" applyBorder="1" applyAlignment="1">
      <alignment horizontal="center" vertical="center" wrapText="1"/>
    </xf>
    <xf numFmtId="2" fontId="1" fillId="0" borderId="158" xfId="0" applyNumberFormat="1" applyFont="1" applyBorder="1" applyAlignment="1">
      <alignment horizontal="right" vertical="top"/>
    </xf>
    <xf numFmtId="0" fontId="45" fillId="36" borderId="15" xfId="0" applyFont="1" applyFill="1" applyBorder="1" applyAlignment="1">
      <alignment vertical="top"/>
    </xf>
    <xf numFmtId="0" fontId="48" fillId="36" borderId="15" xfId="0" applyFont="1" applyFill="1" applyBorder="1" applyAlignment="1">
      <alignment horizontal="left" wrapText="1"/>
    </xf>
    <xf numFmtId="0" fontId="48" fillId="36" borderId="15" xfId="0" applyFont="1" applyFill="1" applyBorder="1" applyAlignment="1">
      <alignment horizontal="center" wrapText="1"/>
    </xf>
    <xf numFmtId="2" fontId="48" fillId="36" borderId="15" xfId="0" applyNumberFormat="1" applyFont="1" applyFill="1" applyBorder="1" applyAlignment="1">
      <alignment wrapText="1"/>
    </xf>
    <xf numFmtId="2" fontId="45" fillId="36" borderId="15" xfId="0" applyNumberFormat="1" applyFont="1" applyFill="1" applyBorder="1" applyAlignment="1">
      <alignment horizontal="right" vertical="top"/>
    </xf>
    <xf numFmtId="0" fontId="45" fillId="36" borderId="15" xfId="0" applyFont="1" applyFill="1" applyBorder="1" applyAlignment="1">
      <alignment horizontal="left" vertical="top" wrapText="1"/>
    </xf>
    <xf numFmtId="0" fontId="45" fillId="0" borderId="15" xfId="0" applyFont="1" applyBorder="1" applyAlignment="1">
      <alignment horizontal="left" vertical="top"/>
    </xf>
    <xf numFmtId="4" fontId="34" fillId="0" borderId="79" xfId="0" applyNumberFormat="1" applyFont="1" applyBorder="1" applyAlignment="1">
      <alignment horizontal="right" wrapText="1"/>
    </xf>
    <xf numFmtId="0" fontId="3" fillId="0" borderId="79" xfId="0" applyFont="1" applyBorder="1"/>
    <xf numFmtId="168" fontId="37" fillId="2" borderId="79" xfId="0" applyNumberFormat="1" applyFont="1" applyFill="1" applyBorder="1" applyAlignment="1">
      <alignment horizontal="center" vertical="center" wrapText="1"/>
    </xf>
    <xf numFmtId="0" fontId="37" fillId="9" borderId="79" xfId="0" applyFont="1" applyFill="1" applyBorder="1" applyAlignment="1">
      <alignment vertical="center" wrapText="1"/>
    </xf>
    <xf numFmtId="0" fontId="37" fillId="6" borderId="79" xfId="0" applyFont="1" applyFill="1" applyBorder="1" applyAlignment="1">
      <alignment vertical="center" wrapText="1"/>
    </xf>
    <xf numFmtId="169" fontId="35" fillId="0" borderId="79" xfId="0" applyNumberFormat="1" applyFont="1" applyBorder="1" applyAlignment="1">
      <alignment vertical="center" wrapText="1"/>
    </xf>
    <xf numFmtId="170" fontId="45" fillId="27" borderId="79" xfId="0" applyNumberFormat="1" applyFont="1" applyFill="1" applyBorder="1" applyAlignment="1">
      <alignment horizontal="right" vertical="center"/>
    </xf>
    <xf numFmtId="168" fontId="37" fillId="13" borderId="79" xfId="0" applyNumberFormat="1" applyFont="1" applyFill="1" applyBorder="1" applyAlignment="1">
      <alignment horizontal="right" vertical="center"/>
    </xf>
    <xf numFmtId="168" fontId="14" fillId="13" borderId="79" xfId="0" applyNumberFormat="1" applyFont="1" applyFill="1" applyBorder="1" applyAlignment="1">
      <alignment wrapText="1"/>
    </xf>
    <xf numFmtId="43" fontId="35" fillId="0" borderId="0" xfId="0" applyNumberFormat="1" applyFont="1" applyAlignment="1">
      <alignment vertical="center" wrapText="1"/>
    </xf>
    <xf numFmtId="43" fontId="0" fillId="0" borderId="0" xfId="0" applyNumberFormat="1"/>
    <xf numFmtId="170" fontId="14" fillId="0" borderId="67" xfId="0" applyNumberFormat="1" applyFont="1" applyBorder="1" applyAlignment="1">
      <alignment horizontal="right"/>
    </xf>
    <xf numFmtId="183" fontId="14" fillId="9" borderId="79" xfId="0" applyNumberFormat="1" applyFont="1" applyFill="1" applyBorder="1"/>
    <xf numFmtId="183" fontId="37" fillId="0" borderId="67" xfId="0" applyNumberFormat="1" applyFont="1" applyBorder="1" applyAlignment="1">
      <alignment horizontal="center" vertical="center"/>
    </xf>
    <xf numFmtId="170" fontId="14" fillId="0" borderId="73" xfId="0" applyNumberFormat="1" applyFont="1" applyBorder="1" applyAlignment="1">
      <alignment horizontal="right"/>
    </xf>
    <xf numFmtId="9" fontId="42" fillId="2" borderId="73" xfId="0" applyNumberFormat="1" applyFont="1" applyFill="1" applyBorder="1" applyAlignment="1">
      <alignment horizontal="center" vertical="center" wrapText="1"/>
    </xf>
    <xf numFmtId="183" fontId="63" fillId="2" borderId="73" xfId="0" applyNumberFormat="1" applyFont="1" applyFill="1" applyBorder="1" applyAlignment="1">
      <alignment vertical="center" wrapText="1"/>
    </xf>
    <xf numFmtId="0" fontId="42" fillId="0" borderId="74" xfId="0" applyFont="1" applyBorder="1" applyAlignment="1">
      <alignment horizontal="center" vertical="center"/>
    </xf>
    <xf numFmtId="0" fontId="42" fillId="0" borderId="153" xfId="0" applyFont="1" applyBorder="1"/>
    <xf numFmtId="164" fontId="42" fillId="0" borderId="153" xfId="0" applyNumberFormat="1" applyFont="1" applyBorder="1" applyAlignment="1">
      <alignment horizontal="right" vertical="center"/>
    </xf>
    <xf numFmtId="4" fontId="42" fillId="0" borderId="153" xfId="0" applyNumberFormat="1" applyFont="1" applyBorder="1" applyAlignment="1">
      <alignment horizontal="center"/>
    </xf>
    <xf numFmtId="10" fontId="77" fillId="0" borderId="153" xfId="0" applyNumberFormat="1" applyFont="1" applyBorder="1"/>
    <xf numFmtId="0" fontId="52" fillId="0" borderId="153" xfId="0" applyFont="1" applyBorder="1"/>
    <xf numFmtId="0" fontId="52" fillId="0" borderId="160" xfId="0" applyFont="1" applyBorder="1"/>
    <xf numFmtId="0" fontId="42" fillId="0" borderId="101" xfId="0" applyFont="1" applyBorder="1" applyAlignment="1">
      <alignment horizontal="center" vertical="center"/>
    </xf>
    <xf numFmtId="0" fontId="42" fillId="0" borderId="104" xfId="0" applyFont="1" applyBorder="1"/>
    <xf numFmtId="164" fontId="42" fillId="0" borderId="104" xfId="0" applyNumberFormat="1" applyFont="1" applyBorder="1" applyAlignment="1">
      <alignment horizontal="right" vertical="center"/>
    </xf>
    <xf numFmtId="4" fontId="42" fillId="0" borderId="104" xfId="0" applyNumberFormat="1" applyFont="1" applyBorder="1" applyAlignment="1">
      <alignment horizontal="center"/>
    </xf>
    <xf numFmtId="10" fontId="77" fillId="0" borderId="104" xfId="0" applyNumberFormat="1" applyFont="1" applyBorder="1"/>
    <xf numFmtId="0" fontId="52" fillId="0" borderId="104" xfId="0" applyFont="1" applyBorder="1"/>
    <xf numFmtId="0" fontId="52" fillId="0" borderId="161" xfId="0" applyFont="1" applyBorder="1"/>
    <xf numFmtId="0" fontId="1" fillId="0" borderId="79" xfId="0" applyFont="1" applyBorder="1"/>
    <xf numFmtId="0" fontId="1" fillId="0" borderId="162" xfId="0" applyFont="1" applyBorder="1"/>
    <xf numFmtId="184" fontId="77" fillId="3" borderId="152" xfId="0" applyNumberFormat="1" applyFont="1" applyFill="1" applyBorder="1" applyAlignment="1">
      <alignment horizontal="right"/>
    </xf>
    <xf numFmtId="184" fontId="77" fillId="0" borderId="73" xfId="0" applyNumberFormat="1" applyFont="1" applyBorder="1" applyAlignment="1">
      <alignment horizontal="right"/>
    </xf>
    <xf numFmtId="49" fontId="63" fillId="0" borderId="73" xfId="0" applyNumberFormat="1" applyFont="1" applyBorder="1" applyAlignment="1">
      <alignment horizontal="left" vertical="center" wrapText="1"/>
    </xf>
    <xf numFmtId="0" fontId="1" fillId="0" borderId="73" xfId="0" applyFont="1" applyBorder="1"/>
    <xf numFmtId="0" fontId="57" fillId="0" borderId="158" xfId="0" applyFont="1" applyBorder="1" applyAlignment="1">
      <alignment horizontal="left" vertical="center"/>
    </xf>
    <xf numFmtId="0" fontId="57" fillId="0" borderId="158" xfId="0" applyFont="1" applyBorder="1" applyAlignment="1">
      <alignment horizontal="right" vertical="center"/>
    </xf>
    <xf numFmtId="179" fontId="57" fillId="0" borderId="158" xfId="0" applyNumberFormat="1" applyFont="1" applyBorder="1" applyAlignment="1">
      <alignment vertical="center"/>
    </xf>
    <xf numFmtId="170" fontId="14" fillId="0" borderId="158" xfId="0" applyNumberFormat="1" applyFont="1" applyBorder="1" applyAlignment="1">
      <alignment horizontal="center" vertical="center"/>
    </xf>
    <xf numFmtId="179" fontId="57" fillId="0" borderId="158" xfId="0" applyNumberFormat="1" applyFont="1" applyBorder="1" applyAlignment="1">
      <alignment horizontal="center" vertical="center"/>
    </xf>
    <xf numFmtId="0" fontId="63" fillId="0" borderId="158" xfId="0" applyFont="1" applyBorder="1" applyAlignment="1">
      <alignment vertical="center"/>
    </xf>
    <xf numFmtId="0" fontId="63" fillId="37" borderId="158" xfId="0" applyFont="1" applyFill="1" applyBorder="1" applyAlignment="1">
      <alignment vertical="center"/>
    </xf>
    <xf numFmtId="184" fontId="77" fillId="0" borderId="74" xfId="0" applyNumberFormat="1" applyFont="1" applyBorder="1" applyAlignment="1">
      <alignment horizontal="right"/>
    </xf>
    <xf numFmtId="170" fontId="14" fillId="0" borderId="150" xfId="0" applyNumberFormat="1" applyFont="1" applyBorder="1" applyAlignment="1">
      <alignment horizontal="right"/>
    </xf>
    <xf numFmtId="184" fontId="77" fillId="3" borderId="150" xfId="0" applyNumberFormat="1" applyFont="1" applyFill="1" applyBorder="1" applyAlignment="1">
      <alignment horizontal="right"/>
    </xf>
    <xf numFmtId="9" fontId="68" fillId="0" borderId="74" xfId="0" applyNumberFormat="1" applyFont="1" applyBorder="1" applyAlignment="1">
      <alignment horizontal="right"/>
    </xf>
    <xf numFmtId="9" fontId="68" fillId="0" borderId="67" xfId="0" applyNumberFormat="1" applyFont="1" applyBorder="1" applyAlignment="1">
      <alignment horizontal="right"/>
    </xf>
    <xf numFmtId="170" fontId="14" fillId="0" borderId="152" xfId="0" applyNumberFormat="1" applyFont="1" applyBorder="1" applyAlignment="1">
      <alignment horizontal="right"/>
    </xf>
    <xf numFmtId="49" fontId="63" fillId="0" borderId="66" xfId="0" applyNumberFormat="1" applyFont="1" applyBorder="1" applyAlignment="1">
      <alignment horizontal="left" vertical="center" wrapText="1"/>
    </xf>
    <xf numFmtId="0" fontId="0" fillId="0" borderId="158" xfId="0" applyBorder="1"/>
    <xf numFmtId="170" fontId="14" fillId="0" borderId="154" xfId="0" applyNumberFormat="1" applyFont="1" applyBorder="1" applyAlignment="1">
      <alignment horizontal="right"/>
    </xf>
    <xf numFmtId="183" fontId="37" fillId="0" borderId="158" xfId="0" applyNumberFormat="1" applyFont="1" applyBorder="1" applyAlignment="1">
      <alignment horizontal="center" vertical="center"/>
    </xf>
    <xf numFmtId="184" fontId="77" fillId="38" borderId="15" xfId="0" applyNumberFormat="1" applyFont="1" applyFill="1" applyBorder="1" applyAlignment="1">
      <alignment horizontal="right"/>
    </xf>
    <xf numFmtId="184" fontId="32" fillId="0" borderId="0" xfId="0" applyNumberFormat="1" applyFont="1"/>
    <xf numFmtId="43" fontId="32" fillId="0" borderId="0" xfId="1" applyFont="1"/>
    <xf numFmtId="0" fontId="0" fillId="0" borderId="158" xfId="0" applyBorder="1" applyAlignment="1">
      <alignment horizontal="center"/>
    </xf>
    <xf numFmtId="0" fontId="0" fillId="0" borderId="158" xfId="0" applyBorder="1" applyAlignment="1">
      <alignment wrapText="1"/>
    </xf>
    <xf numFmtId="0" fontId="18" fillId="0" borderId="116" xfId="0" applyFont="1" applyBorder="1" applyAlignment="1">
      <alignment horizontal="center"/>
    </xf>
    <xf numFmtId="0" fontId="3" fillId="0" borderId="155" xfId="0" applyFont="1" applyBorder="1"/>
    <xf numFmtId="0" fontId="54" fillId="7" borderId="79" xfId="0" applyFont="1" applyFill="1" applyBorder="1"/>
    <xf numFmtId="43" fontId="48" fillId="10" borderId="15" xfId="1" applyFont="1" applyFill="1" applyBorder="1" applyAlignment="1">
      <alignment horizontal="right" vertical="center" wrapText="1"/>
    </xf>
    <xf numFmtId="170" fontId="9" fillId="0" borderId="66" xfId="0" applyNumberFormat="1" applyFont="1" applyBorder="1" applyAlignment="1">
      <alignment horizontal="right" vertical="top"/>
    </xf>
    <xf numFmtId="0" fontId="45" fillId="36" borderId="15" xfId="0" applyFont="1" applyFill="1" applyBorder="1" applyAlignment="1">
      <alignment horizontal="center" vertical="top" wrapText="1"/>
    </xf>
    <xf numFmtId="0" fontId="48" fillId="34" borderId="15" xfId="0" applyFont="1" applyFill="1" applyBorder="1" applyAlignment="1">
      <alignment horizontal="center" vertical="top"/>
    </xf>
    <xf numFmtId="0" fontId="90" fillId="15" borderId="15" xfId="0" applyFont="1" applyFill="1" applyBorder="1" applyAlignment="1">
      <alignment vertical="center" wrapText="1"/>
    </xf>
    <xf numFmtId="170" fontId="3" fillId="0" borderId="79" xfId="0" applyNumberFormat="1" applyFont="1" applyBorder="1"/>
    <xf numFmtId="0" fontId="54" fillId="0" borderId="63" xfId="0" applyFont="1" applyBorder="1"/>
    <xf numFmtId="0" fontId="14" fillId="0" borderId="161" xfId="0" applyFont="1" applyBorder="1"/>
    <xf numFmtId="0" fontId="14" fillId="0" borderId="162" xfId="0" applyFont="1" applyBorder="1"/>
    <xf numFmtId="0" fontId="14" fillId="0" borderId="166" xfId="0" applyFont="1" applyBorder="1"/>
    <xf numFmtId="0" fontId="16" fillId="39" borderId="112" xfId="0" applyFont="1" applyFill="1" applyBorder="1" applyAlignment="1">
      <alignment horizontal="left" vertical="center"/>
    </xf>
    <xf numFmtId="0" fontId="16" fillId="39" borderId="113" xfId="0" applyFont="1" applyFill="1" applyBorder="1" applyAlignment="1">
      <alignment horizontal="center" vertical="center" wrapText="1"/>
    </xf>
    <xf numFmtId="0" fontId="10" fillId="39" borderId="113" xfId="0" applyFont="1" applyFill="1" applyBorder="1" applyAlignment="1">
      <alignment horizontal="left" vertical="center" wrapText="1"/>
    </xf>
    <xf numFmtId="0" fontId="13" fillId="39" borderId="113" xfId="0" applyFont="1" applyFill="1" applyBorder="1" applyAlignment="1">
      <alignment vertical="top" wrapText="1"/>
    </xf>
    <xf numFmtId="2" fontId="10" fillId="39" borderId="113" xfId="0" applyNumberFormat="1" applyFont="1" applyFill="1" applyBorder="1" applyAlignment="1">
      <alignment horizontal="center" vertical="top"/>
    </xf>
    <xf numFmtId="2" fontId="1" fillId="39" borderId="113" xfId="0" applyNumberFormat="1" applyFont="1" applyFill="1" applyBorder="1" applyAlignment="1">
      <alignment horizontal="right" vertical="top"/>
    </xf>
    <xf numFmtId="2" fontId="10" fillId="39" borderId="114" xfId="0" applyNumberFormat="1" applyFont="1" applyFill="1" applyBorder="1" applyAlignment="1">
      <alignment horizontal="right" vertical="top"/>
    </xf>
    <xf numFmtId="0" fontId="16" fillId="39" borderId="15" xfId="0" applyFont="1" applyFill="1" applyBorder="1" applyAlignment="1">
      <alignment horizontal="center" vertical="center" wrapText="1"/>
    </xf>
    <xf numFmtId="0" fontId="10" fillId="39" borderId="15" xfId="0" applyFont="1" applyFill="1" applyBorder="1" applyAlignment="1">
      <alignment horizontal="left" vertical="center" wrapText="1"/>
    </xf>
    <xf numFmtId="0" fontId="13" fillId="39" borderId="15" xfId="0" applyFont="1" applyFill="1" applyBorder="1" applyAlignment="1">
      <alignment vertical="top" wrapText="1"/>
    </xf>
    <xf numFmtId="2" fontId="10" fillId="39" borderId="15" xfId="0" applyNumberFormat="1" applyFont="1" applyFill="1" applyBorder="1" applyAlignment="1">
      <alignment horizontal="center" vertical="top"/>
    </xf>
    <xf numFmtId="2" fontId="1" fillId="39" borderId="15" xfId="0" applyNumberFormat="1" applyFont="1" applyFill="1" applyBorder="1" applyAlignment="1">
      <alignment horizontal="right" vertical="top"/>
    </xf>
    <xf numFmtId="2" fontId="10" fillId="39" borderId="15" xfId="0" applyNumberFormat="1" applyFont="1" applyFill="1" applyBorder="1" applyAlignment="1">
      <alignment horizontal="right" vertical="top"/>
    </xf>
    <xf numFmtId="0" fontId="16" fillId="39" borderId="15" xfId="0" applyFont="1" applyFill="1" applyBorder="1" applyAlignment="1">
      <alignment horizontal="left" vertical="center" wrapText="1"/>
    </xf>
    <xf numFmtId="0" fontId="16" fillId="39" borderId="112" xfId="0" applyFont="1" applyFill="1" applyBorder="1" applyAlignment="1">
      <alignment horizontal="center" vertical="center" wrapText="1"/>
    </xf>
    <xf numFmtId="0" fontId="10" fillId="39" borderId="117" xfId="0" applyFont="1" applyFill="1" applyBorder="1" applyAlignment="1">
      <alignment horizontal="left" vertical="center" wrapText="1"/>
    </xf>
    <xf numFmtId="0" fontId="16" fillId="39" borderId="118" xfId="0" applyFont="1" applyFill="1" applyBorder="1" applyAlignment="1">
      <alignment horizontal="left" vertical="center" wrapText="1"/>
    </xf>
    <xf numFmtId="0" fontId="34" fillId="0" borderId="79" xfId="0" applyFont="1" applyBorder="1" applyAlignment="1">
      <alignment vertical="center"/>
    </xf>
    <xf numFmtId="169" fontId="16" fillId="0" borderId="81" xfId="0" applyNumberFormat="1" applyFont="1" applyBorder="1" applyAlignment="1">
      <alignment horizontal="right" vertical="center"/>
    </xf>
    <xf numFmtId="0" fontId="16" fillId="39" borderId="113" xfId="0" applyFont="1" applyFill="1" applyBorder="1" applyAlignment="1">
      <alignment horizontal="left" vertical="center" wrapText="1"/>
    </xf>
    <xf numFmtId="0" fontId="10" fillId="39" borderId="113" xfId="0" applyFont="1" applyFill="1" applyBorder="1" applyAlignment="1">
      <alignment horizontal="center" vertical="center" wrapText="1"/>
    </xf>
    <xf numFmtId="0" fontId="13" fillId="39" borderId="15" xfId="0" applyFont="1" applyFill="1" applyBorder="1" applyAlignment="1">
      <alignment horizontal="left" vertical="top" wrapText="1"/>
    </xf>
    <xf numFmtId="49" fontId="45" fillId="24" borderId="121" xfId="0" applyNumberFormat="1" applyFont="1" applyFill="1" applyBorder="1" applyAlignment="1">
      <alignment horizontal="center" vertical="center" wrapText="1"/>
    </xf>
    <xf numFmtId="0" fontId="45" fillId="0" borderId="79" xfId="0" applyFont="1" applyBorder="1" applyAlignment="1">
      <alignment horizontal="center" wrapText="1"/>
    </xf>
    <xf numFmtId="0" fontId="9" fillId="0" borderId="79" xfId="0" applyFont="1" applyBorder="1" applyAlignment="1">
      <alignment horizontal="center" wrapText="1"/>
    </xf>
    <xf numFmtId="0" fontId="9" fillId="0" borderId="79" xfId="0" applyFont="1" applyBorder="1" applyAlignment="1">
      <alignment horizontal="left" vertical="top" wrapText="1"/>
    </xf>
    <xf numFmtId="170" fontId="9" fillId="0" borderId="79" xfId="0" applyNumberFormat="1" applyFont="1" applyBorder="1" applyAlignment="1">
      <alignment wrapText="1"/>
    </xf>
    <xf numFmtId="170" fontId="9" fillId="0" borderId="79" xfId="0" applyNumberFormat="1" applyFont="1" applyBorder="1" applyAlignment="1">
      <alignment horizontal="right" vertical="top"/>
    </xf>
    <xf numFmtId="0" fontId="48" fillId="0" borderId="66" xfId="0" applyFont="1" applyBorder="1" applyAlignment="1">
      <alignment vertical="top"/>
    </xf>
    <xf numFmtId="0" fontId="9" fillId="0" borderId="66" xfId="0" applyFont="1" applyBorder="1" applyAlignment="1">
      <alignment horizontal="left" vertical="top" wrapText="1"/>
    </xf>
    <xf numFmtId="170" fontId="9" fillId="0" borderId="66" xfId="0" applyNumberFormat="1" applyFont="1" applyBorder="1" applyAlignment="1">
      <alignment wrapText="1"/>
    </xf>
    <xf numFmtId="0" fontId="48" fillId="0" borderId="158" xfId="0" applyFont="1" applyBorder="1" applyAlignment="1">
      <alignment vertical="top"/>
    </xf>
    <xf numFmtId="0" fontId="9" fillId="0" borderId="158" xfId="0" applyFont="1" applyBorder="1" applyAlignment="1">
      <alignment horizontal="left" vertical="top" wrapText="1"/>
    </xf>
    <xf numFmtId="170" fontId="9" fillId="0" borderId="158" xfId="0" applyNumberFormat="1" applyFont="1" applyBorder="1" applyAlignment="1">
      <alignment wrapText="1"/>
    </xf>
    <xf numFmtId="170" fontId="9" fillId="0" borderId="158" xfId="0" applyNumberFormat="1" applyFont="1" applyBorder="1" applyAlignment="1">
      <alignment horizontal="right" vertical="top"/>
    </xf>
    <xf numFmtId="43" fontId="0" fillId="0" borderId="0" xfId="1" applyFont="1"/>
    <xf numFmtId="0" fontId="10" fillId="0" borderId="66" xfId="0" applyFont="1" applyBorder="1" applyAlignment="1">
      <alignment horizontal="center" vertical="top"/>
    </xf>
    <xf numFmtId="0" fontId="17" fillId="0" borderId="66" xfId="0" applyFont="1" applyBorder="1" applyAlignment="1">
      <alignment vertical="top" wrapText="1"/>
    </xf>
    <xf numFmtId="0" fontId="10" fillId="0" borderId="66" xfId="0" applyFont="1" applyBorder="1" applyAlignment="1">
      <alignment horizontal="center" vertical="top" wrapText="1"/>
    </xf>
    <xf numFmtId="173" fontId="1" fillId="0" borderId="66" xfId="0" applyNumberFormat="1" applyFont="1" applyBorder="1" applyAlignment="1">
      <alignment horizontal="right" vertical="center"/>
    </xf>
    <xf numFmtId="4" fontId="10" fillId="0" borderId="66" xfId="0" applyNumberFormat="1" applyFont="1" applyBorder="1" applyAlignment="1">
      <alignment horizontal="right" vertical="top"/>
    </xf>
    <xf numFmtId="4" fontId="10" fillId="0" borderId="66" xfId="0" applyNumberFormat="1" applyFont="1" applyBorder="1" applyAlignment="1">
      <alignment horizontal="right" vertical="top" wrapText="1"/>
    </xf>
    <xf numFmtId="0" fontId="14" fillId="0" borderId="158" xfId="0" applyFont="1" applyBorder="1"/>
    <xf numFmtId="0" fontId="14" fillId="0" borderId="66" xfId="0" applyFont="1" applyBorder="1" applyAlignment="1">
      <alignment horizontal="center"/>
    </xf>
    <xf numFmtId="0" fontId="14" fillId="0" borderId="158" xfId="0" applyFont="1" applyBorder="1" applyAlignment="1">
      <alignment horizontal="center"/>
    </xf>
    <xf numFmtId="10" fontId="0" fillId="0" borderId="0" xfId="3" applyNumberFormat="1" applyFont="1"/>
    <xf numFmtId="0" fontId="0" fillId="0" borderId="0" xfId="0" applyAlignment="1">
      <alignment horizontal="justify"/>
    </xf>
    <xf numFmtId="0" fontId="12" fillId="0" borderId="7" xfId="0" applyFont="1" applyBorder="1" applyAlignment="1">
      <alignment horizontal="justify" wrapText="1"/>
    </xf>
    <xf numFmtId="0" fontId="14" fillId="0" borderId="7" xfId="0" applyFont="1" applyBorder="1" applyAlignment="1">
      <alignment horizontal="justify"/>
    </xf>
    <xf numFmtId="0" fontId="14" fillId="0" borderId="8" xfId="0" applyFont="1" applyBorder="1" applyAlignment="1">
      <alignment horizontal="justify"/>
    </xf>
    <xf numFmtId="0" fontId="12" fillId="2" borderId="111" xfId="0" applyFont="1" applyFill="1" applyBorder="1" applyAlignment="1">
      <alignment horizontal="justify" vertical="center" wrapText="1"/>
    </xf>
    <xf numFmtId="0" fontId="16" fillId="2" borderId="111" xfId="0" applyFont="1" applyFill="1" applyBorder="1" applyAlignment="1">
      <alignment horizontal="justify" vertical="center" wrapText="1"/>
    </xf>
    <xf numFmtId="2" fontId="16" fillId="2" borderId="111" xfId="0" applyNumberFormat="1" applyFont="1" applyFill="1" applyBorder="1" applyAlignment="1">
      <alignment horizontal="justify" vertical="center" wrapText="1"/>
    </xf>
    <xf numFmtId="0" fontId="12" fillId="0" borderId="15" xfId="0" applyFont="1" applyBorder="1" applyAlignment="1">
      <alignment horizontal="justify" wrapText="1"/>
    </xf>
    <xf numFmtId="164" fontId="10" fillId="0" borderId="15" xfId="0" applyNumberFormat="1" applyFont="1" applyBorder="1" applyAlignment="1">
      <alignment horizontal="justify"/>
    </xf>
    <xf numFmtId="0" fontId="14" fillId="0" borderId="5" xfId="0" applyFont="1" applyBorder="1" applyAlignment="1">
      <alignment horizontal="justify"/>
    </xf>
    <xf numFmtId="0" fontId="12" fillId="0" borderId="0" xfId="0" applyFont="1" applyAlignment="1">
      <alignment horizontal="justify" vertical="center" wrapText="1"/>
    </xf>
    <xf numFmtId="0" fontId="1" fillId="0" borderId="0" xfId="0" applyFont="1" applyAlignment="1">
      <alignment horizontal="justify" vertical="center" wrapText="1"/>
    </xf>
    <xf numFmtId="0" fontId="35" fillId="0" borderId="73" xfId="0" applyFont="1" applyBorder="1" applyAlignment="1">
      <alignment horizontal="center" vertical="center" wrapText="1"/>
    </xf>
    <xf numFmtId="168" fontId="37" fillId="2" borderId="15" xfId="0" applyNumberFormat="1" applyFont="1" applyFill="1" applyBorder="1" applyAlignment="1">
      <alignment horizontal="center" vertical="center" wrapText="1"/>
    </xf>
    <xf numFmtId="0" fontId="3" fillId="0" borderId="104" xfId="0" applyFont="1" applyBorder="1"/>
    <xf numFmtId="0" fontId="37" fillId="0" borderId="66" xfId="0" applyFont="1" applyBorder="1" applyAlignment="1">
      <alignment horizontal="center" vertical="center"/>
    </xf>
    <xf numFmtId="0" fontId="48" fillId="0" borderId="93" xfId="0" applyFont="1" applyBorder="1" applyAlignment="1">
      <alignment horizontal="left" wrapText="1"/>
    </xf>
    <xf numFmtId="0" fontId="61" fillId="0" borderId="92" xfId="0" applyFont="1" applyBorder="1" applyAlignment="1">
      <alignment horizontal="center" vertical="center"/>
    </xf>
    <xf numFmtId="0" fontId="47" fillId="0" borderId="66" xfId="0" applyFont="1" applyBorder="1" applyAlignment="1">
      <alignment horizontal="center" vertical="center" wrapText="1"/>
    </xf>
    <xf numFmtId="0" fontId="45" fillId="0" borderId="101" xfId="0" applyFont="1" applyBorder="1" applyAlignment="1">
      <alignment horizontal="center" wrapText="1"/>
    </xf>
    <xf numFmtId="0" fontId="48" fillId="0" borderId="74" xfId="0" applyFont="1" applyBorder="1" applyAlignment="1">
      <alignment horizontal="center" vertical="top"/>
    </xf>
    <xf numFmtId="0" fontId="9" fillId="0" borderId="156" xfId="0" applyFont="1" applyBorder="1" applyAlignment="1">
      <alignment horizontal="center" wrapText="1"/>
    </xf>
    <xf numFmtId="0" fontId="9" fillId="0" borderId="165" xfId="0" applyFont="1" applyBorder="1" applyAlignment="1">
      <alignment horizontal="center" vertical="top"/>
    </xf>
    <xf numFmtId="0" fontId="48" fillId="0" borderId="66" xfId="0" applyFont="1" applyBorder="1" applyAlignment="1">
      <alignment horizontal="center" vertical="top"/>
    </xf>
    <xf numFmtId="0" fontId="45" fillId="0" borderId="158" xfId="0" applyFont="1" applyBorder="1" applyAlignment="1">
      <alignment horizontal="center" wrapText="1"/>
    </xf>
    <xf numFmtId="0" fontId="48" fillId="0" borderId="158" xfId="0" applyFont="1" applyBorder="1" applyAlignment="1">
      <alignment horizontal="center" vertical="top"/>
    </xf>
    <xf numFmtId="0" fontId="0" fillId="0" borderId="79" xfId="0" applyBorder="1"/>
    <xf numFmtId="0" fontId="3" fillId="0" borderId="156" xfId="0" applyFont="1" applyBorder="1"/>
    <xf numFmtId="0" fontId="37" fillId="2" borderId="15" xfId="0" applyFont="1" applyFill="1" applyBorder="1" applyAlignment="1">
      <alignment horizontal="center" vertical="center" wrapText="1"/>
    </xf>
    <xf numFmtId="0" fontId="59" fillId="0" borderId="66" xfId="0" applyFont="1" applyBorder="1" applyAlignment="1">
      <alignment vertical="center"/>
    </xf>
    <xf numFmtId="164" fontId="59" fillId="15" borderId="66" xfId="0" applyNumberFormat="1" applyFont="1" applyFill="1" applyBorder="1" applyAlignment="1">
      <alignment vertical="center"/>
    </xf>
    <xf numFmtId="164" fontId="59" fillId="15" borderId="101" xfId="0" applyNumberFormat="1" applyFont="1" applyFill="1" applyBorder="1" applyAlignment="1">
      <alignment horizontal="center" vertical="center"/>
    </xf>
    <xf numFmtId="164" fontId="59" fillId="0" borderId="167" xfId="0" applyNumberFormat="1" applyFont="1" applyBorder="1" applyAlignment="1">
      <alignment vertical="center"/>
    </xf>
    <xf numFmtId="0" fontId="59" fillId="0" borderId="168" xfId="0" applyFont="1" applyBorder="1" applyAlignment="1">
      <alignment vertical="center"/>
    </xf>
    <xf numFmtId="0" fontId="59" fillId="0" borderId="172" xfId="0" applyFont="1" applyBorder="1" applyAlignment="1">
      <alignment vertical="center"/>
    </xf>
    <xf numFmtId="0" fontId="16" fillId="39" borderId="179" xfId="0" applyFont="1" applyFill="1" applyBorder="1" applyAlignment="1">
      <alignment horizontal="center" vertical="center" wrapText="1"/>
    </xf>
    <xf numFmtId="2" fontId="10" fillId="39" borderId="179" xfId="0" applyNumberFormat="1" applyFont="1" applyFill="1" applyBorder="1" applyAlignment="1">
      <alignment horizontal="center" vertical="top"/>
    </xf>
    <xf numFmtId="2" fontId="1" fillId="39" borderId="179" xfId="0" applyNumberFormat="1" applyFont="1" applyFill="1" applyBorder="1" applyAlignment="1">
      <alignment horizontal="right" vertical="top"/>
    </xf>
    <xf numFmtId="2" fontId="10" fillId="0" borderId="158" xfId="0" applyNumberFormat="1" applyFont="1" applyBorder="1" applyAlignment="1">
      <alignment horizontal="right" vertical="top"/>
    </xf>
    <xf numFmtId="174" fontId="10" fillId="0" borderId="158" xfId="0" applyNumberFormat="1" applyFont="1" applyBorder="1" applyAlignment="1">
      <alignment horizontal="center" vertical="center" wrapText="1"/>
    </xf>
    <xf numFmtId="2" fontId="1" fillId="0" borderId="158" xfId="0" applyNumberFormat="1" applyFont="1" applyBorder="1" applyAlignment="1">
      <alignment horizontal="right" vertical="top" wrapText="1"/>
    </xf>
    <xf numFmtId="175" fontId="10" fillId="0" borderId="158" xfId="0" applyNumberFormat="1" applyFont="1" applyBorder="1" applyAlignment="1">
      <alignment horizontal="center" vertical="center" wrapText="1"/>
    </xf>
    <xf numFmtId="2" fontId="10" fillId="0" borderId="158" xfId="0" applyNumberFormat="1" applyFont="1" applyBorder="1" applyAlignment="1">
      <alignment horizontal="center" vertical="center" wrapText="1"/>
    </xf>
    <xf numFmtId="0" fontId="3" fillId="0" borderId="65" xfId="0" applyFont="1" applyBorder="1"/>
    <xf numFmtId="9" fontId="68" fillId="3" borderId="67" xfId="0" applyNumberFormat="1" applyFont="1" applyFill="1" applyBorder="1" applyAlignment="1">
      <alignment horizontal="right"/>
    </xf>
    <xf numFmtId="170" fontId="14" fillId="0" borderId="158" xfId="0" applyNumberFormat="1" applyFont="1" applyBorder="1" applyAlignment="1">
      <alignment horizontal="right"/>
    </xf>
    <xf numFmtId="183" fontId="37" fillId="0" borderId="153" xfId="0" applyNumberFormat="1" applyFont="1" applyBorder="1" applyAlignment="1">
      <alignment horizontal="center" vertical="center"/>
    </xf>
    <xf numFmtId="184" fontId="77" fillId="3" borderId="67" xfId="0" applyNumberFormat="1" applyFont="1" applyFill="1" applyBorder="1" applyAlignment="1">
      <alignment horizontal="right"/>
    </xf>
    <xf numFmtId="183" fontId="37" fillId="9" borderId="66" xfId="0" applyNumberFormat="1" applyFont="1" applyFill="1" applyBorder="1" applyAlignment="1">
      <alignment horizontal="center" vertical="center"/>
    </xf>
    <xf numFmtId="0" fontId="8" fillId="0" borderId="4" xfId="0" applyFont="1" applyBorder="1" applyAlignment="1">
      <alignment horizontal="center"/>
    </xf>
    <xf numFmtId="0" fontId="0" fillId="0" borderId="0" xfId="0"/>
    <xf numFmtId="0" fontId="3" fillId="0" borderId="5" xfId="0" applyFont="1" applyBorder="1"/>
    <xf numFmtId="0" fontId="2" fillId="0" borderId="4" xfId="0" applyFont="1" applyBorder="1" applyAlignment="1">
      <alignment horizontal="center"/>
    </xf>
    <xf numFmtId="0" fontId="7" fillId="0" borderId="4" xfId="0" applyFont="1" applyBorder="1" applyAlignment="1">
      <alignment horizontal="center" wrapText="1"/>
    </xf>
    <xf numFmtId="0" fontId="17" fillId="0" borderId="0" xfId="0" applyFont="1" applyAlignment="1">
      <alignment horizontal="left" vertical="center" wrapText="1"/>
    </xf>
    <xf numFmtId="0" fontId="1" fillId="0" borderId="0" xfId="0" applyFont="1" applyAlignment="1">
      <alignment horizontal="center" vertical="center"/>
    </xf>
    <xf numFmtId="164" fontId="13" fillId="0" borderId="0" xfId="0" applyNumberFormat="1" applyFont="1" applyAlignment="1">
      <alignment horizontal="center" vertical="center" wrapText="1"/>
    </xf>
    <xf numFmtId="0" fontId="18" fillId="0" borderId="4" xfId="0" applyFont="1" applyBorder="1" applyAlignment="1">
      <alignment horizontal="center"/>
    </xf>
    <xf numFmtId="0" fontId="11" fillId="0" borderId="12" xfId="0" applyFont="1" applyBorder="1" applyAlignment="1">
      <alignment horizontal="center" vertical="center"/>
    </xf>
    <xf numFmtId="0" fontId="3" fillId="0" borderId="13" xfId="0" applyFont="1" applyBorder="1"/>
    <xf numFmtId="0" fontId="3" fillId="0" borderId="14" xfId="0" applyFont="1" applyBorder="1"/>
    <xf numFmtId="0" fontId="10" fillId="0" borderId="1" xfId="0" applyFont="1" applyBorder="1" applyAlignment="1">
      <alignment horizontal="left"/>
    </xf>
    <xf numFmtId="0" fontId="3" fillId="0" borderId="2" xfId="0" applyFont="1" applyBorder="1"/>
    <xf numFmtId="0" fontId="3" fillId="0" borderId="3" xfId="0" applyFont="1" applyBorder="1"/>
    <xf numFmtId="0" fontId="10" fillId="0" borderId="6" xfId="0" applyFont="1" applyBorder="1" applyAlignment="1">
      <alignment horizontal="left"/>
    </xf>
    <xf numFmtId="0" fontId="3" fillId="0" borderId="7" xfId="0" applyFont="1" applyBorder="1"/>
    <xf numFmtId="0" fontId="3" fillId="0" borderId="8" xfId="0" applyFont="1" applyBorder="1"/>
    <xf numFmtId="164" fontId="16" fillId="0" borderId="12" xfId="0" applyNumberFormat="1" applyFont="1" applyBorder="1" applyAlignment="1">
      <alignment horizontal="center" vertical="center" wrapText="1"/>
    </xf>
    <xf numFmtId="0" fontId="15" fillId="0" borderId="4" xfId="0" applyFont="1" applyBorder="1" applyAlignment="1">
      <alignment horizontal="left"/>
    </xf>
    <xf numFmtId="164" fontId="10" fillId="0" borderId="0" xfId="0" applyNumberFormat="1" applyFont="1" applyAlignment="1">
      <alignment horizontal="left" vertical="center" wrapText="1"/>
    </xf>
    <xf numFmtId="0" fontId="10" fillId="0" borderId="0" xfId="0" applyFont="1" applyAlignment="1">
      <alignment horizontal="left" vertical="center" wrapText="1"/>
    </xf>
    <xf numFmtId="0" fontId="31" fillId="6" borderId="12" xfId="0" applyFont="1" applyFill="1" applyBorder="1" applyAlignment="1">
      <alignment horizontal="left" vertical="center" wrapText="1"/>
    </xf>
    <xf numFmtId="0" fontId="30" fillId="7" borderId="56" xfId="0" applyFont="1" applyFill="1" applyBorder="1" applyAlignment="1">
      <alignment horizontal="left" vertical="center" wrapText="1"/>
    </xf>
    <xf numFmtId="0" fontId="3" fillId="0" borderId="57" xfId="0" applyFont="1" applyBorder="1"/>
    <xf numFmtId="0" fontId="30" fillId="8" borderId="60" xfId="0" applyFont="1" applyFill="1" applyBorder="1" applyAlignment="1">
      <alignment horizontal="center" vertical="center" wrapText="1"/>
    </xf>
    <xf numFmtId="0" fontId="3" fillId="0" borderId="61" xfId="0" applyFont="1" applyBorder="1"/>
    <xf numFmtId="0" fontId="3" fillId="0" borderId="62" xfId="0" applyFont="1" applyBorder="1"/>
    <xf numFmtId="0" fontId="31" fillId="0" borderId="44" xfId="0" applyFont="1" applyBorder="1" applyAlignment="1">
      <alignment horizontal="left" vertical="center" wrapText="1"/>
    </xf>
    <xf numFmtId="0" fontId="3" fillId="0" borderId="45" xfId="0" applyFont="1" applyBorder="1"/>
    <xf numFmtId="0" fontId="31" fillId="0" borderId="12" xfId="0" applyFont="1" applyBorder="1" applyAlignment="1">
      <alignment horizontal="left" vertical="center" wrapText="1"/>
    </xf>
    <xf numFmtId="0" fontId="31" fillId="0" borderId="51" xfId="0" applyFont="1" applyBorder="1" applyAlignment="1">
      <alignment horizontal="left" vertical="center" wrapText="1"/>
    </xf>
    <xf numFmtId="0" fontId="3" fillId="0" borderId="52" xfId="0" applyFont="1" applyBorder="1"/>
    <xf numFmtId="0" fontId="30" fillId="5" borderId="40" xfId="0" applyFont="1" applyFill="1" applyBorder="1" applyAlignment="1">
      <alignment horizontal="center" vertical="center"/>
    </xf>
    <xf numFmtId="0" fontId="3" fillId="0" borderId="41" xfId="0" applyFont="1" applyBorder="1"/>
    <xf numFmtId="0" fontId="3" fillId="0" borderId="42" xfId="0" applyFont="1" applyBorder="1"/>
    <xf numFmtId="0" fontId="26" fillId="3" borderId="12" xfId="0" applyFont="1" applyFill="1" applyBorder="1" applyAlignment="1">
      <alignment horizontal="center" vertical="center" wrapText="1"/>
    </xf>
    <xf numFmtId="0" fontId="12" fillId="0" borderId="13" xfId="0" applyFont="1" applyBorder="1" applyAlignment="1">
      <alignment horizontal="justify"/>
    </xf>
    <xf numFmtId="0" fontId="3" fillId="0" borderId="14" xfId="0" applyFont="1" applyBorder="1" applyAlignment="1">
      <alignment horizontal="justify"/>
    </xf>
    <xf numFmtId="49" fontId="26" fillId="3" borderId="12" xfId="0" applyNumberFormat="1" applyFont="1" applyFill="1" applyBorder="1" applyAlignment="1">
      <alignment horizontal="justify" vertical="center"/>
    </xf>
    <xf numFmtId="0" fontId="14" fillId="0" borderId="27" xfId="0" applyFont="1" applyBorder="1" applyAlignment="1">
      <alignment horizontal="center"/>
    </xf>
    <xf numFmtId="0" fontId="3" fillId="0" borderId="28" xfId="0" applyFont="1" applyBorder="1"/>
    <xf numFmtId="0" fontId="3" fillId="0" borderId="29" xfId="0" applyFont="1" applyBorder="1"/>
    <xf numFmtId="0" fontId="23" fillId="3" borderId="30" xfId="0" applyFont="1" applyFill="1" applyBorder="1" applyAlignment="1">
      <alignment horizontal="center" vertical="center"/>
    </xf>
    <xf numFmtId="0" fontId="3" fillId="0" borderId="31" xfId="0" applyFont="1" applyBorder="1"/>
    <xf numFmtId="0" fontId="3" fillId="0" borderId="32" xfId="0" applyFont="1" applyBorder="1"/>
    <xf numFmtId="0" fontId="27" fillId="0" borderId="33" xfId="0" applyFont="1" applyBorder="1" applyAlignment="1">
      <alignment horizontal="center" vertical="center"/>
    </xf>
    <xf numFmtId="0" fontId="3" fillId="0" borderId="35" xfId="0" applyFont="1" applyBorder="1"/>
    <xf numFmtId="0" fontId="28" fillId="0" borderId="1" xfId="0" applyFont="1" applyBorder="1" applyAlignment="1">
      <alignment horizontal="center" vertical="center"/>
    </xf>
    <xf numFmtId="0" fontId="3" fillId="0" borderId="36" xfId="0" applyFont="1" applyBorder="1"/>
    <xf numFmtId="0" fontId="3" fillId="0" borderId="37" xfId="0" applyFont="1" applyBorder="1"/>
    <xf numFmtId="0" fontId="29" fillId="4" borderId="12" xfId="0" applyFont="1" applyFill="1" applyBorder="1" applyAlignment="1">
      <alignment horizontal="center" vertical="center"/>
    </xf>
    <xf numFmtId="0" fontId="3" fillId="0" borderId="34" xfId="0" applyFont="1" applyBorder="1"/>
    <xf numFmtId="0" fontId="19" fillId="3" borderId="16" xfId="0" applyFont="1" applyFill="1" applyBorder="1" applyAlignment="1">
      <alignment horizontal="center" vertical="center" wrapText="1"/>
    </xf>
    <xf numFmtId="0" fontId="3" fillId="0" borderId="17" xfId="0" applyFont="1" applyBorder="1"/>
    <xf numFmtId="0" fontId="3" fillId="0" borderId="18" xfId="0" applyFont="1" applyBorder="1"/>
    <xf numFmtId="0" fontId="20" fillId="0" borderId="19" xfId="0" applyFont="1" applyBorder="1" applyAlignment="1">
      <alignment horizontal="left" vertical="center" wrapText="1"/>
    </xf>
    <xf numFmtId="0" fontId="3" fillId="0" borderId="20" xfId="0" applyFont="1" applyBorder="1"/>
    <xf numFmtId="0" fontId="3" fillId="0" borderId="21" xfId="0" applyFont="1" applyBorder="1"/>
    <xf numFmtId="0" fontId="21" fillId="0" borderId="22" xfId="0" applyFont="1" applyBorder="1" applyAlignment="1">
      <alignment horizontal="center"/>
    </xf>
    <xf numFmtId="0" fontId="3" fillId="0" borderId="23" xfId="0" applyFont="1" applyBorder="1"/>
    <xf numFmtId="0" fontId="22" fillId="3" borderId="16" xfId="0" applyFont="1" applyFill="1" applyBorder="1" applyAlignment="1">
      <alignment horizontal="right" vertical="center"/>
    </xf>
    <xf numFmtId="0" fontId="3" fillId="0" borderId="24" xfId="0" applyFont="1" applyBorder="1"/>
    <xf numFmtId="0" fontId="25" fillId="0" borderId="19" xfId="0" applyFont="1" applyBorder="1" applyAlignment="1">
      <alignment horizontal="center" vertical="center"/>
    </xf>
    <xf numFmtId="0" fontId="35" fillId="0" borderId="74" xfId="0" applyFont="1" applyBorder="1" applyAlignment="1">
      <alignment horizontal="center" vertical="center" wrapText="1"/>
    </xf>
    <xf numFmtId="0" fontId="35" fillId="0" borderId="67" xfId="0" applyFont="1" applyBorder="1" applyAlignment="1">
      <alignment horizontal="center" vertical="center" wrapText="1"/>
    </xf>
    <xf numFmtId="0" fontId="35" fillId="0" borderId="66" xfId="0" applyFont="1" applyBorder="1" applyAlignment="1">
      <alignment horizontal="center" vertical="center" wrapText="1"/>
    </xf>
    <xf numFmtId="0" fontId="35" fillId="0" borderId="73" xfId="0" applyFont="1" applyBorder="1" applyAlignment="1">
      <alignment horizontal="center" vertical="center" wrapText="1"/>
    </xf>
    <xf numFmtId="0" fontId="35" fillId="0" borderId="101" xfId="0" applyFont="1" applyBorder="1" applyAlignment="1">
      <alignment horizontal="center" wrapText="1"/>
    </xf>
    <xf numFmtId="0" fontId="35" fillId="0" borderId="104" xfId="0" applyFont="1" applyBorder="1" applyAlignment="1">
      <alignment horizontal="center" wrapText="1"/>
    </xf>
    <xf numFmtId="0" fontId="35" fillId="0" borderId="156" xfId="0" applyFont="1" applyBorder="1" applyAlignment="1">
      <alignment horizontal="center" wrapText="1"/>
    </xf>
    <xf numFmtId="0" fontId="35" fillId="0" borderId="150" xfId="0" applyFont="1" applyBorder="1" applyAlignment="1">
      <alignment horizontal="center" wrapText="1"/>
    </xf>
    <xf numFmtId="0" fontId="35" fillId="0" borderId="155" xfId="0" applyFont="1" applyBorder="1" applyAlignment="1">
      <alignment horizontal="center" wrapText="1"/>
    </xf>
    <xf numFmtId="0" fontId="35" fillId="0" borderId="152" xfId="0" applyFont="1" applyBorder="1" applyAlignment="1">
      <alignment horizontal="center" wrapText="1"/>
    </xf>
    <xf numFmtId="0" fontId="56" fillId="9" borderId="101" xfId="0" applyFont="1" applyFill="1" applyBorder="1" applyAlignment="1">
      <alignment horizontal="center" vertical="center"/>
    </xf>
    <xf numFmtId="0" fontId="3" fillId="0" borderId="102" xfId="0" applyFont="1" applyBorder="1"/>
    <xf numFmtId="0" fontId="3" fillId="0" borderId="104" xfId="0" applyFont="1" applyBorder="1"/>
    <xf numFmtId="0" fontId="3" fillId="0" borderId="103" xfId="0" applyFont="1" applyBorder="1"/>
    <xf numFmtId="0" fontId="10" fillId="0" borderId="1" xfId="0" applyFont="1" applyBorder="1" applyAlignment="1">
      <alignment horizontal="center"/>
    </xf>
    <xf numFmtId="0" fontId="3" fillId="0" borderId="4" xfId="0" applyFont="1" applyBorder="1"/>
    <xf numFmtId="0" fontId="3" fillId="0" borderId="6" xfId="0" applyFont="1" applyBorder="1"/>
    <xf numFmtId="0" fontId="10" fillId="0" borderId="2" xfId="0" applyFont="1" applyBorder="1" applyAlignment="1">
      <alignment horizontal="right" wrapText="1"/>
    </xf>
    <xf numFmtId="0" fontId="16" fillId="0" borderId="0" xfId="0" applyFont="1" applyAlignment="1">
      <alignment horizontal="center" vertical="center" wrapText="1"/>
    </xf>
    <xf numFmtId="0" fontId="36" fillId="0" borderId="7" xfId="0" applyFont="1" applyBorder="1" applyAlignment="1">
      <alignment horizontal="right" vertical="center" wrapText="1"/>
    </xf>
    <xf numFmtId="0" fontId="16" fillId="0" borderId="1" xfId="0" applyFont="1" applyBorder="1" applyAlignment="1">
      <alignment horizontal="left" wrapText="1"/>
    </xf>
    <xf numFmtId="0" fontId="16" fillId="0" borderId="0" xfId="0" applyFont="1" applyAlignment="1">
      <alignment horizontal="right"/>
    </xf>
    <xf numFmtId="0" fontId="16" fillId="0" borderId="4" xfId="0" applyFont="1" applyBorder="1" applyAlignment="1">
      <alignment horizontal="left" wrapText="1"/>
    </xf>
    <xf numFmtId="0" fontId="16" fillId="0" borderId="6" xfId="0" applyFont="1" applyBorder="1" applyAlignment="1">
      <alignment horizontal="left" wrapText="1"/>
    </xf>
    <xf numFmtId="0" fontId="3" fillId="0" borderId="155" xfId="0" applyFont="1" applyBorder="1"/>
    <xf numFmtId="0" fontId="16" fillId="0" borderId="7" xfId="0" applyFont="1" applyBorder="1" applyAlignment="1">
      <alignment horizontal="right" wrapText="1"/>
    </xf>
    <xf numFmtId="0" fontId="18" fillId="0" borderId="12" xfId="0" applyFont="1" applyBorder="1" applyAlignment="1">
      <alignment horizontal="center"/>
    </xf>
    <xf numFmtId="0" fontId="3" fillId="0" borderId="13" xfId="0" applyFont="1" applyBorder="1" applyAlignment="1">
      <alignment horizontal="justify"/>
    </xf>
    <xf numFmtId="0" fontId="45" fillId="0" borderId="12" xfId="0" applyFont="1" applyBorder="1" applyAlignment="1">
      <alignment horizontal="center" vertical="center" wrapText="1"/>
    </xf>
    <xf numFmtId="0" fontId="3" fillId="0" borderId="13" xfId="0" applyFont="1" applyBorder="1" applyAlignment="1">
      <alignment horizontal="center"/>
    </xf>
    <xf numFmtId="0" fontId="3" fillId="0" borderId="14" xfId="0" applyFont="1" applyBorder="1" applyAlignment="1">
      <alignment horizontal="center"/>
    </xf>
    <xf numFmtId="0" fontId="45" fillId="0" borderId="12" xfId="0" applyFont="1" applyBorder="1" applyAlignment="1">
      <alignment horizontal="left" vertical="center" wrapText="1"/>
    </xf>
    <xf numFmtId="0" fontId="32" fillId="0" borderId="12" xfId="0" applyFont="1" applyBorder="1" applyAlignment="1">
      <alignment horizontal="left" vertical="center" wrapText="1"/>
    </xf>
    <xf numFmtId="0" fontId="14" fillId="0" borderId="12" xfId="0" applyFont="1" applyBorder="1" applyAlignment="1">
      <alignment horizontal="center"/>
    </xf>
    <xf numFmtId="0" fontId="45" fillId="0" borderId="2" xfId="0" applyFont="1" applyBorder="1" applyAlignment="1">
      <alignment horizontal="center" vertical="center" wrapText="1"/>
    </xf>
    <xf numFmtId="0" fontId="3" fillId="0" borderId="109" xfId="0" applyFont="1" applyBorder="1"/>
    <xf numFmtId="0" fontId="45" fillId="0" borderId="110" xfId="0" applyFont="1" applyBorder="1" applyAlignment="1">
      <alignment horizontal="center" vertical="center" wrapText="1"/>
    </xf>
    <xf numFmtId="0" fontId="16" fillId="0" borderId="6" xfId="0" applyFont="1" applyBorder="1" applyAlignment="1">
      <alignment horizontal="center" wrapText="1"/>
    </xf>
    <xf numFmtId="0" fontId="45" fillId="0" borderId="16" xfId="0" applyFont="1" applyBorder="1" applyAlignment="1">
      <alignment horizontal="center" vertical="center" wrapText="1"/>
    </xf>
    <xf numFmtId="0" fontId="45" fillId="0" borderId="16" xfId="0" applyFont="1" applyBorder="1" applyAlignment="1">
      <alignment vertical="center" wrapText="1"/>
    </xf>
    <xf numFmtId="0" fontId="45" fillId="0" borderId="19" xfId="0" applyFont="1" applyBorder="1" applyAlignment="1">
      <alignment vertical="center" wrapText="1"/>
    </xf>
    <xf numFmtId="0" fontId="32" fillId="0" borderId="19" xfId="0" applyFont="1" applyBorder="1" applyAlignment="1">
      <alignment vertical="center" wrapText="1"/>
    </xf>
    <xf numFmtId="0" fontId="35" fillId="0" borderId="33" xfId="0" applyFont="1" applyBorder="1" applyAlignment="1">
      <alignment horizontal="center" vertical="center" wrapText="1"/>
    </xf>
    <xf numFmtId="0" fontId="35" fillId="0" borderId="97" xfId="0" applyFont="1" applyBorder="1" applyAlignment="1">
      <alignment horizontal="center" vertical="center" wrapText="1"/>
    </xf>
    <xf numFmtId="0" fontId="32" fillId="0" borderId="1" xfId="0" applyFont="1" applyBorder="1" applyAlignment="1">
      <alignment vertical="center" wrapText="1"/>
    </xf>
    <xf numFmtId="0" fontId="18" fillId="0" borderId="6" xfId="0" applyFont="1" applyBorder="1" applyAlignment="1">
      <alignment horizontal="center"/>
    </xf>
    <xf numFmtId="0" fontId="55" fillId="23" borderId="9" xfId="0" applyFont="1" applyFill="1" applyBorder="1" applyAlignment="1">
      <alignment horizontal="center" vertical="top" wrapText="1"/>
    </xf>
    <xf numFmtId="0" fontId="3" fillId="0" borderId="10" xfId="0" applyFont="1" applyBorder="1"/>
    <xf numFmtId="0" fontId="3" fillId="0" borderId="11" xfId="0" applyFont="1" applyBorder="1"/>
    <xf numFmtId="0" fontId="12" fillId="0" borderId="17" xfId="0" applyFont="1" applyBorder="1" applyAlignment="1">
      <alignment horizontal="justify"/>
    </xf>
    <xf numFmtId="0" fontId="3" fillId="0" borderId="17" xfId="0" applyFont="1" applyBorder="1" applyAlignment="1">
      <alignment horizontal="justify"/>
    </xf>
    <xf numFmtId="0" fontId="3" fillId="0" borderId="18" xfId="0" applyFont="1" applyBorder="1" applyAlignment="1">
      <alignment horizontal="justify"/>
    </xf>
    <xf numFmtId="0" fontId="18" fillId="4" borderId="12" xfId="0" applyFont="1" applyFill="1" applyBorder="1" applyAlignment="1">
      <alignment horizontal="center"/>
    </xf>
    <xf numFmtId="178" fontId="18" fillId="4" borderId="12" xfId="0" applyNumberFormat="1" applyFont="1" applyFill="1" applyBorder="1" applyAlignment="1">
      <alignment horizontal="center"/>
    </xf>
    <xf numFmtId="0" fontId="18" fillId="28" borderId="150" xfId="0" applyFont="1" applyFill="1" applyBorder="1" applyAlignment="1">
      <alignment horizontal="center"/>
    </xf>
    <xf numFmtId="0" fontId="3" fillId="0" borderId="151" xfId="0" applyFont="1" applyBorder="1"/>
    <xf numFmtId="0" fontId="3" fillId="0" borderId="152" xfId="0" applyFont="1" applyBorder="1"/>
    <xf numFmtId="169" fontId="18" fillId="28" borderId="150" xfId="0" applyNumberFormat="1" applyFont="1" applyFill="1" applyBorder="1" applyAlignment="1">
      <alignment horizontal="center"/>
    </xf>
    <xf numFmtId="0" fontId="18" fillId="32" borderId="12" xfId="0" applyFont="1" applyFill="1" applyBorder="1" applyAlignment="1">
      <alignment horizontal="center"/>
    </xf>
    <xf numFmtId="169" fontId="18" fillId="32" borderId="12" xfId="0" applyNumberFormat="1" applyFont="1" applyFill="1" applyBorder="1" applyAlignment="1">
      <alignment horizontal="center"/>
    </xf>
    <xf numFmtId="0" fontId="47" fillId="0" borderId="75" xfId="0" applyFont="1" applyBorder="1" applyAlignment="1">
      <alignment horizontal="center" vertical="center" wrapText="1"/>
    </xf>
    <xf numFmtId="0" fontId="3" fillId="0" borderId="65" xfId="0" applyFont="1" applyBorder="1"/>
    <xf numFmtId="164" fontId="47" fillId="0" borderId="75" xfId="0" applyNumberFormat="1" applyFont="1" applyBorder="1" applyAlignment="1">
      <alignment horizontal="center" vertical="center" wrapText="1"/>
    </xf>
    <xf numFmtId="0" fontId="52" fillId="0" borderId="1" xfId="0" applyFont="1" applyBorder="1" applyAlignment="1">
      <alignment horizontal="center" vertical="center"/>
    </xf>
    <xf numFmtId="0" fontId="59" fillId="8" borderId="12" xfId="0" applyFont="1" applyFill="1" applyBorder="1" applyAlignment="1">
      <alignment horizontal="center" vertical="center" wrapText="1"/>
    </xf>
    <xf numFmtId="0" fontId="59" fillId="0" borderId="169" xfId="0" applyFont="1" applyBorder="1" applyAlignment="1">
      <alignment horizontal="center" vertical="center"/>
    </xf>
    <xf numFmtId="0" fontId="3" fillId="0" borderId="170" xfId="0" applyFont="1" applyBorder="1"/>
    <xf numFmtId="0" fontId="3" fillId="0" borderId="171" xfId="0" applyFont="1" applyBorder="1"/>
    <xf numFmtId="0" fontId="3" fillId="0" borderId="116" xfId="0" applyFont="1" applyBorder="1"/>
    <xf numFmtId="0" fontId="0" fillId="0" borderId="79" xfId="0" applyBorder="1"/>
    <xf numFmtId="0" fontId="0" fillId="0" borderId="162" xfId="0" applyBorder="1"/>
    <xf numFmtId="0" fontId="3" fillId="0" borderId="176" xfId="0" applyFont="1" applyBorder="1" applyAlignment="1">
      <alignment horizontal="justify"/>
    </xf>
    <xf numFmtId="0" fontId="3" fillId="0" borderId="177" xfId="0" applyFont="1" applyBorder="1" applyAlignment="1">
      <alignment horizontal="justify"/>
    </xf>
    <xf numFmtId="0" fontId="3" fillId="0" borderId="178" xfId="0" applyFont="1" applyBorder="1" applyAlignment="1">
      <alignment horizontal="justify"/>
    </xf>
    <xf numFmtId="0" fontId="47" fillId="10" borderId="173" xfId="0" applyFont="1" applyFill="1" applyBorder="1" applyAlignment="1">
      <alignment horizontal="center" vertical="center"/>
    </xf>
    <xf numFmtId="0" fontId="3" fillId="0" borderId="156" xfId="0" applyFont="1" applyBorder="1"/>
    <xf numFmtId="0" fontId="3" fillId="0" borderId="174" xfId="0" applyFont="1" applyBorder="1"/>
    <xf numFmtId="0" fontId="12" fillId="0" borderId="175" xfId="0" applyFont="1" applyBorder="1" applyAlignment="1">
      <alignment horizontal="justify"/>
    </xf>
    <xf numFmtId="0" fontId="47" fillId="0" borderId="75" xfId="0" applyFont="1" applyBorder="1" applyAlignment="1">
      <alignment horizontal="center" vertical="center"/>
    </xf>
    <xf numFmtId="0" fontId="37" fillId="8" borderId="163" xfId="0" applyFont="1" applyFill="1" applyBorder="1" applyAlignment="1">
      <alignment horizontal="center" vertical="center" wrapText="1"/>
    </xf>
    <xf numFmtId="0" fontId="37" fillId="8" borderId="164" xfId="0" applyFont="1" applyFill="1" applyBorder="1" applyAlignment="1">
      <alignment horizontal="center" vertical="center" wrapText="1"/>
    </xf>
    <xf numFmtId="0" fontId="37" fillId="40" borderId="158" xfId="0" applyFont="1" applyFill="1" applyBorder="1" applyAlignment="1">
      <alignment horizontal="center" vertical="center" wrapText="1"/>
    </xf>
    <xf numFmtId="0" fontId="63" fillId="0" borderId="64" xfId="0" applyFont="1" applyBorder="1" applyAlignment="1">
      <alignment horizontal="center" vertical="center"/>
    </xf>
    <xf numFmtId="182" fontId="42" fillId="0" borderId="64" xfId="0" applyNumberFormat="1" applyFont="1" applyBorder="1" applyAlignment="1">
      <alignment horizontal="left" vertical="center" wrapText="1"/>
    </xf>
    <xf numFmtId="185" fontId="42" fillId="0" borderId="64" xfId="0" applyNumberFormat="1" applyFont="1" applyBorder="1" applyAlignment="1">
      <alignment horizontal="center" vertical="center"/>
    </xf>
    <xf numFmtId="183" fontId="35" fillId="0" borderId="101" xfId="0" applyNumberFormat="1" applyFont="1" applyBorder="1" applyAlignment="1">
      <alignment horizontal="center" vertical="center"/>
    </xf>
    <xf numFmtId="0" fontId="3" fillId="0" borderId="150" xfId="0" applyFont="1" applyBorder="1"/>
    <xf numFmtId="10" fontId="42" fillId="0" borderId="64" xfId="0" applyNumberFormat="1" applyFont="1" applyBorder="1" applyAlignment="1">
      <alignment horizontal="center" vertical="center"/>
    </xf>
    <xf numFmtId="183" fontId="35" fillId="0" borderId="64" xfId="0" applyNumberFormat="1" applyFont="1" applyBorder="1" applyAlignment="1">
      <alignment horizontal="center" vertical="center"/>
    </xf>
    <xf numFmtId="49" fontId="63" fillId="0" borderId="64" xfId="0" applyNumberFormat="1" applyFont="1" applyBorder="1" applyAlignment="1">
      <alignment horizontal="center" vertical="center" wrapText="1"/>
    </xf>
    <xf numFmtId="10" fontId="42" fillId="0" borderId="154" xfId="0" applyNumberFormat="1" applyFont="1" applyBorder="1" applyAlignment="1">
      <alignment horizontal="center" vertical="center"/>
    </xf>
    <xf numFmtId="0" fontId="3" fillId="0" borderId="66" xfId="0" applyFont="1" applyBorder="1" applyAlignment="1">
      <alignment horizontal="center"/>
    </xf>
    <xf numFmtId="0" fontId="3" fillId="0" borderId="73" xfId="0" applyFont="1" applyBorder="1" applyAlignment="1">
      <alignment horizontal="center"/>
    </xf>
    <xf numFmtId="10" fontId="42" fillId="0" borderId="0" xfId="0" applyNumberFormat="1" applyFont="1" applyAlignment="1">
      <alignment horizontal="center" vertical="center" wrapText="1"/>
    </xf>
    <xf numFmtId="0" fontId="42" fillId="2" borderId="12" xfId="0" applyFont="1" applyFill="1" applyBorder="1" applyAlignment="1">
      <alignment vertical="center" wrapText="1"/>
    </xf>
    <xf numFmtId="0" fontId="42" fillId="2" borderId="150" xfId="0" applyFont="1" applyFill="1" applyBorder="1" applyAlignment="1">
      <alignment vertical="center" wrapText="1"/>
    </xf>
    <xf numFmtId="0" fontId="78" fillId="28" borderId="74" xfId="0" applyFont="1" applyFill="1" applyBorder="1" applyAlignment="1">
      <alignment horizontal="center" vertical="center" wrapText="1"/>
    </xf>
    <xf numFmtId="0" fontId="3" fillId="0" borderId="153" xfId="0" applyFont="1" applyBorder="1"/>
    <xf numFmtId="0" fontId="3" fillId="0" borderId="160" xfId="0" applyFont="1" applyBorder="1"/>
    <xf numFmtId="0" fontId="57" fillId="0" borderId="116" xfId="0" applyFont="1" applyBorder="1" applyAlignment="1">
      <alignment horizontal="left" vertical="center"/>
    </xf>
    <xf numFmtId="179" fontId="57" fillId="0" borderId="158" xfId="0" applyNumberFormat="1" applyFont="1" applyBorder="1" applyAlignment="1">
      <alignment horizontal="left" vertical="center"/>
    </xf>
    <xf numFmtId="0" fontId="3" fillId="0" borderId="158" xfId="0" applyFont="1" applyBorder="1"/>
    <xf numFmtId="180" fontId="57" fillId="0" borderId="158" xfId="0" applyNumberFormat="1" applyFont="1" applyBorder="1" applyAlignment="1">
      <alignment horizontal="center" vertical="center"/>
    </xf>
    <xf numFmtId="0" fontId="12" fillId="0" borderId="158" xfId="0" applyFont="1" applyBorder="1" applyAlignment="1">
      <alignment horizontal="justify"/>
    </xf>
    <xf numFmtId="0" fontId="3" fillId="0" borderId="158" xfId="0" applyFont="1" applyBorder="1" applyAlignment="1">
      <alignment horizontal="justify"/>
    </xf>
    <xf numFmtId="0" fontId="57" fillId="0" borderId="158" xfId="0" applyFont="1" applyBorder="1" applyAlignment="1">
      <alignment horizontal="right" vertical="center"/>
    </xf>
    <xf numFmtId="0" fontId="63" fillId="0" borderId="158" xfId="0" applyFont="1" applyBorder="1" applyAlignment="1">
      <alignment horizontal="center" vertical="center"/>
    </xf>
    <xf numFmtId="0" fontId="63" fillId="0" borderId="158" xfId="0" applyFont="1" applyBorder="1" applyAlignment="1">
      <alignment horizontal="center" vertical="center" wrapText="1"/>
    </xf>
    <xf numFmtId="181" fontId="63" fillId="0" borderId="158" xfId="0" applyNumberFormat="1" applyFont="1" applyBorder="1" applyAlignment="1">
      <alignment horizontal="center" vertical="center" wrapText="1"/>
    </xf>
    <xf numFmtId="0" fontId="37" fillId="0" borderId="158" xfId="0" applyFont="1" applyBorder="1" applyAlignment="1">
      <alignment horizontal="center" vertical="center" wrapText="1"/>
    </xf>
    <xf numFmtId="0" fontId="57" fillId="0" borderId="163" xfId="0" applyFont="1" applyBorder="1" applyAlignment="1">
      <alignment horizontal="left" vertical="center"/>
    </xf>
    <xf numFmtId="0" fontId="57" fillId="0" borderId="164" xfId="0" applyFont="1" applyBorder="1" applyAlignment="1">
      <alignment horizontal="left" vertical="center"/>
    </xf>
    <xf numFmtId="0" fontId="57" fillId="0" borderId="165" xfId="0" applyFont="1" applyBorder="1" applyAlignment="1">
      <alignment horizontal="left" vertical="center"/>
    </xf>
    <xf numFmtId="49" fontId="63" fillId="0" borderId="154" xfId="0" applyNumberFormat="1" applyFont="1" applyBorder="1" applyAlignment="1">
      <alignment horizontal="center" vertical="center" wrapText="1"/>
    </xf>
    <xf numFmtId="183" fontId="35" fillId="0" borderId="154" xfId="0" applyNumberFormat="1" applyFont="1" applyBorder="1" applyAlignment="1">
      <alignment horizontal="center" vertical="center"/>
    </xf>
    <xf numFmtId="182" fontId="42" fillId="0" borderId="154" xfId="0" applyNumberFormat="1" applyFont="1" applyBorder="1" applyAlignment="1">
      <alignment horizontal="left" vertical="center" wrapText="1"/>
    </xf>
    <xf numFmtId="0" fontId="3" fillId="0" borderId="75" xfId="0" applyFont="1" applyBorder="1"/>
    <xf numFmtId="182" fontId="42" fillId="0" borderId="3" xfId="0" applyNumberFormat="1" applyFont="1" applyBorder="1" applyAlignment="1">
      <alignment horizontal="left" vertical="center" wrapText="1"/>
    </xf>
    <xf numFmtId="183" fontId="35" fillId="0" borderId="3" xfId="0" applyNumberFormat="1" applyFont="1" applyBorder="1" applyAlignment="1">
      <alignment horizontal="center" vertical="center"/>
    </xf>
    <xf numFmtId="182" fontId="42" fillId="0" borderId="158" xfId="0" applyNumberFormat="1" applyFont="1" applyBorder="1" applyAlignment="1">
      <alignment horizontal="left" vertical="center" wrapText="1"/>
    </xf>
    <xf numFmtId="185" fontId="42" fillId="0" borderId="158" xfId="0" applyNumberFormat="1" applyFont="1" applyBorder="1" applyAlignment="1">
      <alignment horizontal="center" vertical="center"/>
    </xf>
    <xf numFmtId="183" fontId="35" fillId="0" borderId="158" xfId="0" applyNumberFormat="1" applyFont="1" applyBorder="1" applyAlignment="1">
      <alignment horizontal="center" vertical="center"/>
    </xf>
    <xf numFmtId="0" fontId="3" fillId="0" borderId="81" xfId="0" applyFont="1" applyBorder="1"/>
    <xf numFmtId="0" fontId="3" fillId="0" borderId="154" xfId="0" applyFont="1" applyBorder="1"/>
    <xf numFmtId="0" fontId="3" fillId="0" borderId="157" xfId="0" applyFont="1" applyBorder="1" applyAlignment="1">
      <alignment horizontal="center"/>
    </xf>
    <xf numFmtId="0" fontId="3" fillId="0" borderId="159" xfId="0" applyFont="1" applyBorder="1" applyAlignment="1">
      <alignment horizontal="center"/>
    </xf>
    <xf numFmtId="0" fontId="3" fillId="0" borderId="158" xfId="0" applyFont="1" applyBorder="1" applyAlignment="1">
      <alignment horizontal="center"/>
    </xf>
    <xf numFmtId="0" fontId="51" fillId="33" borderId="64" xfId="0" applyFont="1" applyFill="1" applyBorder="1" applyAlignment="1">
      <alignment horizontal="center" vertical="center"/>
    </xf>
    <xf numFmtId="164" fontId="18" fillId="27" borderId="12" xfId="0" applyNumberFormat="1" applyFont="1" applyFill="1" applyBorder="1" applyAlignment="1">
      <alignment horizontal="center"/>
    </xf>
    <xf numFmtId="0" fontId="59" fillId="15" borderId="101" xfId="0" applyFont="1" applyFill="1" applyBorder="1" applyAlignment="1">
      <alignment horizontal="center" vertical="center"/>
    </xf>
    <xf numFmtId="0" fontId="47" fillId="33" borderId="64" xfId="0" applyFont="1" applyFill="1" applyBorder="1" applyAlignment="1">
      <alignment horizontal="center" vertical="center" wrapText="1"/>
    </xf>
    <xf numFmtId="164" fontId="47" fillId="33" borderId="64" xfId="0" applyNumberFormat="1" applyFont="1" applyFill="1" applyBorder="1" applyAlignment="1">
      <alignment horizontal="center" vertical="center" wrapText="1"/>
    </xf>
  </cellXfs>
  <cellStyles count="4">
    <cellStyle name="Excel Built-in Comma" xfId="2" xr:uid="{00000000-0005-0000-0000-000000000000}"/>
    <cellStyle name="Normal" xfId="0" builtinId="0"/>
    <cellStyle name="Porcentagem" xfId="3" builtinId="5"/>
    <cellStyle name="Vírgula" xfId="1" builtinId="3"/>
  </cellStyles>
  <dxfs count="4">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6500"/>
      </font>
      <fill>
        <patternFill patternType="solid">
          <fgColor rgb="FFFFEB9C"/>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276225</xdr:colOff>
      <xdr:row>11</xdr:row>
      <xdr:rowOff>38100</xdr:rowOff>
    </xdr:from>
    <xdr:ext cx="1647825" cy="419100"/>
    <xdr:pic>
      <xdr:nvPicPr>
        <xdr:cNvPr id="2" name="image1.png" descr="https://ci5.googleusercontent.com/proxy/4GhriPm-_ng11-OEMBIqhmz4IyBo7V5fv08R08oz1KJsLsIkKCzuOaFcMnoM8fgBaPSd_zgIyVal6bTni554RZbS7ziGQAILhd4nRUmJXSgVoQ=s0-d-e1-ft#http://www.ifb.edu.br/attachments/article/17238/assReitoria.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171450</xdr:colOff>
      <xdr:row>1</xdr:row>
      <xdr:rowOff>133350</xdr:rowOff>
    </xdr:from>
    <xdr:ext cx="1533525" cy="381000"/>
    <xdr:pic>
      <xdr:nvPicPr>
        <xdr:cNvPr id="2" name="image1.png" descr="https://ci5.googleusercontent.com/proxy/4GhriPm-_ng11-OEMBIqhmz4IyBo7V5fv08R08oz1KJsLsIkKCzuOaFcMnoM8fgBaPSd_zgIyVal6bTni554RZbS7ziGQAILhd4nRUmJXSgVoQ=s0-d-e1-ft#http://www.ifb.edu.br/attachments/article/17238/assReitoria.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266700</xdr:colOff>
      <xdr:row>20</xdr:row>
      <xdr:rowOff>133350</xdr:rowOff>
    </xdr:from>
    <xdr:ext cx="4095750" cy="1866900"/>
    <xdr:pic>
      <xdr:nvPicPr>
        <xdr:cNvPr id="2" name="image7.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114300</xdr:colOff>
      <xdr:row>0</xdr:row>
      <xdr:rowOff>142875</xdr:rowOff>
    </xdr:from>
    <xdr:ext cx="1647825" cy="419100"/>
    <xdr:pic>
      <xdr:nvPicPr>
        <xdr:cNvPr id="3" name="image1.png" descr="https://ci5.googleusercontent.com/proxy/4GhriPm-_ng11-OEMBIqhmz4IyBo7V5fv08R08oz1KJsLsIkKCzuOaFcMnoM8fgBaPSd_zgIyVal6bTni554RZbS7ziGQAILhd4nRUmJXSgVoQ=s0-d-e1-ft#http://www.ifb.edu.br/attachments/article/17238/assReitoria.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46</xdr:row>
      <xdr:rowOff>0</xdr:rowOff>
    </xdr:from>
    <xdr:ext cx="6943725" cy="8153400"/>
    <xdr:pic>
      <xdr:nvPicPr>
        <xdr:cNvPr id="4" name="image3.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180975</xdr:colOff>
      <xdr:row>172</xdr:row>
      <xdr:rowOff>66675</xdr:rowOff>
    </xdr:from>
    <xdr:ext cx="6800850" cy="7581900"/>
    <xdr:pic>
      <xdr:nvPicPr>
        <xdr:cNvPr id="5" name="image2.png">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171450</xdr:colOff>
      <xdr:row>87</xdr:row>
      <xdr:rowOff>19050</xdr:rowOff>
    </xdr:from>
    <xdr:ext cx="6648450" cy="8496300"/>
    <xdr:pic>
      <xdr:nvPicPr>
        <xdr:cNvPr id="6" name="image6.png">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0</xdr:colOff>
      <xdr:row>129</xdr:row>
      <xdr:rowOff>57150</xdr:rowOff>
    </xdr:from>
    <xdr:ext cx="6886575" cy="8372475"/>
    <xdr:pic>
      <xdr:nvPicPr>
        <xdr:cNvPr id="7" name="image4.png">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142875</xdr:colOff>
      <xdr:row>0</xdr:row>
      <xdr:rowOff>161925</xdr:rowOff>
    </xdr:from>
    <xdr:ext cx="1647825" cy="419100"/>
    <xdr:pic>
      <xdr:nvPicPr>
        <xdr:cNvPr id="3" name="image1.png" descr="https://ci5.googleusercontent.com/proxy/4GhriPm-_ng11-OEMBIqhmz4IyBo7V5fv08R08oz1KJsLsIkKCzuOaFcMnoM8fgBaPSd_zgIyVal6bTni554RZbS7ziGQAILhd4nRUmJXSgVoQ=s0-d-e1-ft#http://www.ifb.edu.br/attachments/article/17238/assReitoria.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-9525</xdr:colOff>
      <xdr:row>76</xdr:row>
      <xdr:rowOff>0</xdr:rowOff>
    </xdr:from>
    <xdr:ext cx="95250" cy="95250"/>
    <xdr:sp macro="" textlink="">
      <xdr:nvSpPr>
        <xdr:cNvPr id="3" name="Shape 3">
          <a:extLst>
            <a:ext uri="{FF2B5EF4-FFF2-40B4-BE49-F238E27FC236}">
              <a16:creationId xmlns:a16="http://schemas.microsoft.com/office/drawing/2014/main" id="{00000000-0008-0000-0400-000003000000}"/>
            </a:ext>
          </a:extLst>
        </xdr:cNvPr>
        <xdr:cNvSpPr/>
      </xdr:nvSpPr>
      <xdr:spPr>
        <a:xfrm>
          <a:off x="5303138" y="3737138"/>
          <a:ext cx="857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5</xdr:col>
      <xdr:colOff>-19050</xdr:colOff>
      <xdr:row>76</xdr:row>
      <xdr:rowOff>0</xdr:rowOff>
    </xdr:from>
    <xdr:ext cx="95250" cy="95250"/>
    <xdr:sp macro="" textlink="">
      <xdr:nvSpPr>
        <xdr:cNvPr id="2" name="Shape 3">
          <a:extLst>
            <a:ext uri="{FF2B5EF4-FFF2-40B4-BE49-F238E27FC236}">
              <a16:creationId xmlns:a16="http://schemas.microsoft.com/office/drawing/2014/main" id="{00000000-0008-0000-0400-000002000000}"/>
            </a:ext>
          </a:extLst>
        </xdr:cNvPr>
        <xdr:cNvSpPr/>
      </xdr:nvSpPr>
      <xdr:spPr>
        <a:xfrm>
          <a:off x="5303138" y="3737138"/>
          <a:ext cx="85725" cy="85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152400</xdr:colOff>
      <xdr:row>1</xdr:row>
      <xdr:rowOff>66675</xdr:rowOff>
    </xdr:from>
    <xdr:ext cx="1533525" cy="381000"/>
    <xdr:pic>
      <xdr:nvPicPr>
        <xdr:cNvPr id="5" name="image1.png" descr="https://ci5.googleusercontent.com/proxy/4GhriPm-_ng11-OEMBIqhmz4IyBo7V5fv08R08oz1KJsLsIkKCzuOaFcMnoM8fgBaPSd_zgIyVal6bTni554RZbS7ziGQAILhd4nRUmJXSgVoQ=s0-d-e1-ft#http://www.ifb.edu.br/attachments/article/17238/assReitoria.png">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142875</xdr:colOff>
      <xdr:row>0</xdr:row>
      <xdr:rowOff>28575</xdr:rowOff>
    </xdr:from>
    <xdr:ext cx="2362200" cy="704850"/>
    <xdr:pic>
      <xdr:nvPicPr>
        <xdr:cNvPr id="2" name="image1.png" descr="https://ci5.googleusercontent.com/proxy/4GhriPm-_ng11-OEMBIqhmz4IyBo7V5fv08R08oz1KJsLsIkKCzuOaFcMnoM8fgBaPSd_zgIyVal6bTni554RZbS7ziGQAILhd4nRUmJXSgVoQ=s0-d-e1-ft#http://www.ifb.edu.br/attachments/article/17238/assReitoria.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38100</xdr:colOff>
      <xdr:row>0</xdr:row>
      <xdr:rowOff>0</xdr:rowOff>
    </xdr:from>
    <xdr:ext cx="2362200" cy="704850"/>
    <xdr:pic>
      <xdr:nvPicPr>
        <xdr:cNvPr id="2" name="image1.png" descr="https://ci5.googleusercontent.com/proxy/4GhriPm-_ng11-OEMBIqhmz4IyBo7V5fv08R08oz1KJsLsIkKCzuOaFcMnoM8fgBaPSd_zgIyVal6bTni554RZbS7ziGQAILhd4nRUmJXSgVoQ=s0-d-e1-ft#http://www.ifb.edu.br/attachments/article/17238/assReitoria.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38100</xdr:colOff>
      <xdr:row>0</xdr:row>
      <xdr:rowOff>0</xdr:rowOff>
    </xdr:from>
    <xdr:ext cx="2362200" cy="704850"/>
    <xdr:pic>
      <xdr:nvPicPr>
        <xdr:cNvPr id="3" name="image1.png" descr="https://ci5.googleusercontent.com/proxy/4GhriPm-_ng11-OEMBIqhmz4IyBo7V5fv08R08oz1KJsLsIkKCzuOaFcMnoM8fgBaPSd_zgIyVal6bTni554RZbS7ziGQAILhd4nRUmJXSgVoQ=s0-d-e1-ft#http://www.ifb.edu.br/attachments/article/17238/assReitoria.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-9525</xdr:colOff>
      <xdr:row>48</xdr:row>
      <xdr:rowOff>0</xdr:rowOff>
    </xdr:from>
    <xdr:ext cx="57150" cy="57150"/>
    <xdr:sp macro="" textlink="">
      <xdr:nvSpPr>
        <xdr:cNvPr id="4" name="Shape 4">
          <a:extLst>
            <a:ext uri="{FF2B5EF4-FFF2-40B4-BE49-F238E27FC236}">
              <a16:creationId xmlns:a16="http://schemas.microsoft.com/office/drawing/2014/main" id="{00000000-0008-0000-0700-000004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2" name="Shape 4">
          <a:extLst>
            <a:ext uri="{FF2B5EF4-FFF2-40B4-BE49-F238E27FC236}">
              <a16:creationId xmlns:a16="http://schemas.microsoft.com/office/drawing/2014/main" id="{00000000-0008-0000-0700-000002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-9525</xdr:colOff>
      <xdr:row>48</xdr:row>
      <xdr:rowOff>0</xdr:rowOff>
    </xdr:from>
    <xdr:ext cx="57150" cy="57150"/>
    <xdr:sp macro="" textlink="">
      <xdr:nvSpPr>
        <xdr:cNvPr id="3" name="Shape 4">
          <a:extLst>
            <a:ext uri="{FF2B5EF4-FFF2-40B4-BE49-F238E27FC236}">
              <a16:creationId xmlns:a16="http://schemas.microsoft.com/office/drawing/2014/main" id="{00000000-0008-0000-0700-000003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-9525</xdr:colOff>
      <xdr:row>48</xdr:row>
      <xdr:rowOff>0</xdr:rowOff>
    </xdr:from>
    <xdr:ext cx="57150" cy="57150"/>
    <xdr:sp macro="" textlink="">
      <xdr:nvSpPr>
        <xdr:cNvPr id="5" name="Shape 4">
          <a:extLst>
            <a:ext uri="{FF2B5EF4-FFF2-40B4-BE49-F238E27FC236}">
              <a16:creationId xmlns:a16="http://schemas.microsoft.com/office/drawing/2014/main" id="{00000000-0008-0000-0700-000005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6" name="Shape 4">
          <a:extLst>
            <a:ext uri="{FF2B5EF4-FFF2-40B4-BE49-F238E27FC236}">
              <a16:creationId xmlns:a16="http://schemas.microsoft.com/office/drawing/2014/main" id="{00000000-0008-0000-0700-000006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7" name="Shape 4">
          <a:extLst>
            <a:ext uri="{FF2B5EF4-FFF2-40B4-BE49-F238E27FC236}">
              <a16:creationId xmlns:a16="http://schemas.microsoft.com/office/drawing/2014/main" id="{00000000-0008-0000-0700-000007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8" name="Shape 4">
          <a:extLst>
            <a:ext uri="{FF2B5EF4-FFF2-40B4-BE49-F238E27FC236}">
              <a16:creationId xmlns:a16="http://schemas.microsoft.com/office/drawing/2014/main" id="{00000000-0008-0000-0700-000008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9" name="Shape 4">
          <a:extLst>
            <a:ext uri="{FF2B5EF4-FFF2-40B4-BE49-F238E27FC236}">
              <a16:creationId xmlns:a16="http://schemas.microsoft.com/office/drawing/2014/main" id="{00000000-0008-0000-0700-000009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-9525</xdr:colOff>
      <xdr:row>48</xdr:row>
      <xdr:rowOff>0</xdr:rowOff>
    </xdr:from>
    <xdr:ext cx="57150" cy="57150"/>
    <xdr:sp macro="" textlink="">
      <xdr:nvSpPr>
        <xdr:cNvPr id="10" name="Shape 4">
          <a:extLst>
            <a:ext uri="{FF2B5EF4-FFF2-40B4-BE49-F238E27FC236}">
              <a16:creationId xmlns:a16="http://schemas.microsoft.com/office/drawing/2014/main" id="{00000000-0008-0000-0700-00000A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-9525</xdr:colOff>
      <xdr:row>48</xdr:row>
      <xdr:rowOff>0</xdr:rowOff>
    </xdr:from>
    <xdr:ext cx="57150" cy="57150"/>
    <xdr:sp macro="" textlink="">
      <xdr:nvSpPr>
        <xdr:cNvPr id="11" name="Shape 4">
          <a:extLst>
            <a:ext uri="{FF2B5EF4-FFF2-40B4-BE49-F238E27FC236}">
              <a16:creationId xmlns:a16="http://schemas.microsoft.com/office/drawing/2014/main" id="{00000000-0008-0000-0700-00000B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12" name="Shape 4">
          <a:extLst>
            <a:ext uri="{FF2B5EF4-FFF2-40B4-BE49-F238E27FC236}">
              <a16:creationId xmlns:a16="http://schemas.microsoft.com/office/drawing/2014/main" id="{00000000-0008-0000-0700-00000C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3" name="Shape 4">
          <a:extLst>
            <a:ext uri="{FF2B5EF4-FFF2-40B4-BE49-F238E27FC236}">
              <a16:creationId xmlns:a16="http://schemas.microsoft.com/office/drawing/2014/main" id="{00000000-0008-0000-0700-00000D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14" name="Shape 4">
          <a:extLst>
            <a:ext uri="{FF2B5EF4-FFF2-40B4-BE49-F238E27FC236}">
              <a16:creationId xmlns:a16="http://schemas.microsoft.com/office/drawing/2014/main" id="{00000000-0008-0000-0700-00000E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5" name="Shape 4">
          <a:extLst>
            <a:ext uri="{FF2B5EF4-FFF2-40B4-BE49-F238E27FC236}">
              <a16:creationId xmlns:a16="http://schemas.microsoft.com/office/drawing/2014/main" id="{00000000-0008-0000-0700-00000F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-9525</xdr:colOff>
      <xdr:row>48</xdr:row>
      <xdr:rowOff>0</xdr:rowOff>
    </xdr:from>
    <xdr:ext cx="57150" cy="57150"/>
    <xdr:sp macro="" textlink="">
      <xdr:nvSpPr>
        <xdr:cNvPr id="16" name="Shape 4">
          <a:extLst>
            <a:ext uri="{FF2B5EF4-FFF2-40B4-BE49-F238E27FC236}">
              <a16:creationId xmlns:a16="http://schemas.microsoft.com/office/drawing/2014/main" id="{00000000-0008-0000-0700-000010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-9525</xdr:colOff>
      <xdr:row>48</xdr:row>
      <xdr:rowOff>0</xdr:rowOff>
    </xdr:from>
    <xdr:ext cx="57150" cy="57150"/>
    <xdr:sp macro="" textlink="">
      <xdr:nvSpPr>
        <xdr:cNvPr id="17" name="Shape 4">
          <a:extLst>
            <a:ext uri="{FF2B5EF4-FFF2-40B4-BE49-F238E27FC236}">
              <a16:creationId xmlns:a16="http://schemas.microsoft.com/office/drawing/2014/main" id="{00000000-0008-0000-0700-000011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18" name="Shape 4">
          <a:extLst>
            <a:ext uri="{FF2B5EF4-FFF2-40B4-BE49-F238E27FC236}">
              <a16:creationId xmlns:a16="http://schemas.microsoft.com/office/drawing/2014/main" id="{00000000-0008-0000-0700-000012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9" name="Shape 4">
          <a:extLst>
            <a:ext uri="{FF2B5EF4-FFF2-40B4-BE49-F238E27FC236}">
              <a16:creationId xmlns:a16="http://schemas.microsoft.com/office/drawing/2014/main" id="{00000000-0008-0000-0700-000013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20" name="Shape 4">
          <a:extLst>
            <a:ext uri="{FF2B5EF4-FFF2-40B4-BE49-F238E27FC236}">
              <a16:creationId xmlns:a16="http://schemas.microsoft.com/office/drawing/2014/main" id="{00000000-0008-0000-0700-000014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21" name="Shape 4">
          <a:extLst>
            <a:ext uri="{FF2B5EF4-FFF2-40B4-BE49-F238E27FC236}">
              <a16:creationId xmlns:a16="http://schemas.microsoft.com/office/drawing/2014/main" id="{00000000-0008-0000-0700-000015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-9525</xdr:colOff>
      <xdr:row>48</xdr:row>
      <xdr:rowOff>0</xdr:rowOff>
    </xdr:from>
    <xdr:ext cx="57150" cy="57150"/>
    <xdr:sp macro="" textlink="">
      <xdr:nvSpPr>
        <xdr:cNvPr id="22" name="Shape 4">
          <a:extLst>
            <a:ext uri="{FF2B5EF4-FFF2-40B4-BE49-F238E27FC236}">
              <a16:creationId xmlns:a16="http://schemas.microsoft.com/office/drawing/2014/main" id="{00000000-0008-0000-0700-000016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-9525</xdr:colOff>
      <xdr:row>48</xdr:row>
      <xdr:rowOff>0</xdr:rowOff>
    </xdr:from>
    <xdr:ext cx="57150" cy="57150"/>
    <xdr:sp macro="" textlink="">
      <xdr:nvSpPr>
        <xdr:cNvPr id="23" name="Shape 4">
          <a:extLst>
            <a:ext uri="{FF2B5EF4-FFF2-40B4-BE49-F238E27FC236}">
              <a16:creationId xmlns:a16="http://schemas.microsoft.com/office/drawing/2014/main" id="{00000000-0008-0000-0700-000017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24" name="Shape 4">
          <a:extLst>
            <a:ext uri="{FF2B5EF4-FFF2-40B4-BE49-F238E27FC236}">
              <a16:creationId xmlns:a16="http://schemas.microsoft.com/office/drawing/2014/main" id="{00000000-0008-0000-0700-000018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25" name="Shape 4">
          <a:extLst>
            <a:ext uri="{FF2B5EF4-FFF2-40B4-BE49-F238E27FC236}">
              <a16:creationId xmlns:a16="http://schemas.microsoft.com/office/drawing/2014/main" id="{00000000-0008-0000-0700-000019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26" name="Shape 4">
          <a:extLst>
            <a:ext uri="{FF2B5EF4-FFF2-40B4-BE49-F238E27FC236}">
              <a16:creationId xmlns:a16="http://schemas.microsoft.com/office/drawing/2014/main" id="{00000000-0008-0000-0700-00001A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27" name="Shape 4">
          <a:extLst>
            <a:ext uri="{FF2B5EF4-FFF2-40B4-BE49-F238E27FC236}">
              <a16:creationId xmlns:a16="http://schemas.microsoft.com/office/drawing/2014/main" id="{00000000-0008-0000-0700-00001B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28" name="Shape 4">
          <a:extLst>
            <a:ext uri="{FF2B5EF4-FFF2-40B4-BE49-F238E27FC236}">
              <a16:creationId xmlns:a16="http://schemas.microsoft.com/office/drawing/2014/main" id="{00000000-0008-0000-0700-00001C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29" name="Shape 4">
          <a:extLst>
            <a:ext uri="{FF2B5EF4-FFF2-40B4-BE49-F238E27FC236}">
              <a16:creationId xmlns:a16="http://schemas.microsoft.com/office/drawing/2014/main" id="{00000000-0008-0000-0700-00001D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30" name="Shape 4">
          <a:extLst>
            <a:ext uri="{FF2B5EF4-FFF2-40B4-BE49-F238E27FC236}">
              <a16:creationId xmlns:a16="http://schemas.microsoft.com/office/drawing/2014/main" id="{00000000-0008-0000-0700-00001E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31" name="Shape 4">
          <a:extLst>
            <a:ext uri="{FF2B5EF4-FFF2-40B4-BE49-F238E27FC236}">
              <a16:creationId xmlns:a16="http://schemas.microsoft.com/office/drawing/2014/main" id="{00000000-0008-0000-0700-00001F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32" name="Shape 4">
          <a:extLst>
            <a:ext uri="{FF2B5EF4-FFF2-40B4-BE49-F238E27FC236}">
              <a16:creationId xmlns:a16="http://schemas.microsoft.com/office/drawing/2014/main" id="{00000000-0008-0000-0700-000020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33" name="Shape 4">
          <a:extLst>
            <a:ext uri="{FF2B5EF4-FFF2-40B4-BE49-F238E27FC236}">
              <a16:creationId xmlns:a16="http://schemas.microsoft.com/office/drawing/2014/main" id="{00000000-0008-0000-0700-000021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34" name="Shape 4">
          <a:extLst>
            <a:ext uri="{FF2B5EF4-FFF2-40B4-BE49-F238E27FC236}">
              <a16:creationId xmlns:a16="http://schemas.microsoft.com/office/drawing/2014/main" id="{00000000-0008-0000-0700-000022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35" name="Shape 4">
          <a:extLst>
            <a:ext uri="{FF2B5EF4-FFF2-40B4-BE49-F238E27FC236}">
              <a16:creationId xmlns:a16="http://schemas.microsoft.com/office/drawing/2014/main" id="{00000000-0008-0000-0700-000023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36" name="Shape 4">
          <a:extLst>
            <a:ext uri="{FF2B5EF4-FFF2-40B4-BE49-F238E27FC236}">
              <a16:creationId xmlns:a16="http://schemas.microsoft.com/office/drawing/2014/main" id="{00000000-0008-0000-0700-000024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37" name="Shape 4">
          <a:extLst>
            <a:ext uri="{FF2B5EF4-FFF2-40B4-BE49-F238E27FC236}">
              <a16:creationId xmlns:a16="http://schemas.microsoft.com/office/drawing/2014/main" id="{00000000-0008-0000-0700-000025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38" name="Shape 4">
          <a:extLst>
            <a:ext uri="{FF2B5EF4-FFF2-40B4-BE49-F238E27FC236}">
              <a16:creationId xmlns:a16="http://schemas.microsoft.com/office/drawing/2014/main" id="{00000000-0008-0000-0700-000026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39" name="Shape 4">
          <a:extLst>
            <a:ext uri="{FF2B5EF4-FFF2-40B4-BE49-F238E27FC236}">
              <a16:creationId xmlns:a16="http://schemas.microsoft.com/office/drawing/2014/main" id="{00000000-0008-0000-0700-000027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40" name="Shape 4">
          <a:extLst>
            <a:ext uri="{FF2B5EF4-FFF2-40B4-BE49-F238E27FC236}">
              <a16:creationId xmlns:a16="http://schemas.microsoft.com/office/drawing/2014/main" id="{00000000-0008-0000-0700-000028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41" name="Shape 4">
          <a:extLst>
            <a:ext uri="{FF2B5EF4-FFF2-40B4-BE49-F238E27FC236}">
              <a16:creationId xmlns:a16="http://schemas.microsoft.com/office/drawing/2014/main" id="{00000000-0008-0000-0700-000029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42" name="Shape 5">
          <a:extLst>
            <a:ext uri="{FF2B5EF4-FFF2-40B4-BE49-F238E27FC236}">
              <a16:creationId xmlns:a16="http://schemas.microsoft.com/office/drawing/2014/main" id="{00000000-0008-0000-0700-00002A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43" name="Shape 6">
          <a:extLst>
            <a:ext uri="{FF2B5EF4-FFF2-40B4-BE49-F238E27FC236}">
              <a16:creationId xmlns:a16="http://schemas.microsoft.com/office/drawing/2014/main" id="{00000000-0008-0000-0700-00002B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-9525</xdr:colOff>
      <xdr:row>48</xdr:row>
      <xdr:rowOff>0</xdr:rowOff>
    </xdr:from>
    <xdr:ext cx="57150" cy="57150"/>
    <xdr:sp macro="" textlink="">
      <xdr:nvSpPr>
        <xdr:cNvPr id="44" name="Shape 6">
          <a:extLst>
            <a:ext uri="{FF2B5EF4-FFF2-40B4-BE49-F238E27FC236}">
              <a16:creationId xmlns:a16="http://schemas.microsoft.com/office/drawing/2014/main" id="{00000000-0008-0000-0700-00002C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45" name="Shape 5">
          <a:extLst>
            <a:ext uri="{FF2B5EF4-FFF2-40B4-BE49-F238E27FC236}">
              <a16:creationId xmlns:a16="http://schemas.microsoft.com/office/drawing/2014/main" id="{00000000-0008-0000-0700-00002D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46" name="Shape 6">
          <a:extLst>
            <a:ext uri="{FF2B5EF4-FFF2-40B4-BE49-F238E27FC236}">
              <a16:creationId xmlns:a16="http://schemas.microsoft.com/office/drawing/2014/main" id="{00000000-0008-0000-0700-00002E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47" name="Shape 5">
          <a:extLst>
            <a:ext uri="{FF2B5EF4-FFF2-40B4-BE49-F238E27FC236}">
              <a16:creationId xmlns:a16="http://schemas.microsoft.com/office/drawing/2014/main" id="{00000000-0008-0000-0700-00002F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48" name="Shape 6">
          <a:extLst>
            <a:ext uri="{FF2B5EF4-FFF2-40B4-BE49-F238E27FC236}">
              <a16:creationId xmlns:a16="http://schemas.microsoft.com/office/drawing/2014/main" id="{00000000-0008-0000-0700-000030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-9525</xdr:colOff>
      <xdr:row>48</xdr:row>
      <xdr:rowOff>0</xdr:rowOff>
    </xdr:from>
    <xdr:ext cx="57150" cy="57150"/>
    <xdr:sp macro="" textlink="">
      <xdr:nvSpPr>
        <xdr:cNvPr id="49" name="Shape 6">
          <a:extLst>
            <a:ext uri="{FF2B5EF4-FFF2-40B4-BE49-F238E27FC236}">
              <a16:creationId xmlns:a16="http://schemas.microsoft.com/office/drawing/2014/main" id="{00000000-0008-0000-0700-000031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50" name="Shape 5">
          <a:extLst>
            <a:ext uri="{FF2B5EF4-FFF2-40B4-BE49-F238E27FC236}">
              <a16:creationId xmlns:a16="http://schemas.microsoft.com/office/drawing/2014/main" id="{00000000-0008-0000-0700-000032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51" name="Shape 6">
          <a:extLst>
            <a:ext uri="{FF2B5EF4-FFF2-40B4-BE49-F238E27FC236}">
              <a16:creationId xmlns:a16="http://schemas.microsoft.com/office/drawing/2014/main" id="{00000000-0008-0000-0700-000033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52" name="Shape 5">
          <a:extLst>
            <a:ext uri="{FF2B5EF4-FFF2-40B4-BE49-F238E27FC236}">
              <a16:creationId xmlns:a16="http://schemas.microsoft.com/office/drawing/2014/main" id="{00000000-0008-0000-0700-000034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53" name="Shape 6">
          <a:extLst>
            <a:ext uri="{FF2B5EF4-FFF2-40B4-BE49-F238E27FC236}">
              <a16:creationId xmlns:a16="http://schemas.microsoft.com/office/drawing/2014/main" id="{00000000-0008-0000-0700-000035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-9525</xdr:colOff>
      <xdr:row>48</xdr:row>
      <xdr:rowOff>0</xdr:rowOff>
    </xdr:from>
    <xdr:ext cx="57150" cy="57150"/>
    <xdr:sp macro="" textlink="">
      <xdr:nvSpPr>
        <xdr:cNvPr id="54" name="Shape 6">
          <a:extLst>
            <a:ext uri="{FF2B5EF4-FFF2-40B4-BE49-F238E27FC236}">
              <a16:creationId xmlns:a16="http://schemas.microsoft.com/office/drawing/2014/main" id="{00000000-0008-0000-0700-000036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55" name="Shape 5">
          <a:extLst>
            <a:ext uri="{FF2B5EF4-FFF2-40B4-BE49-F238E27FC236}">
              <a16:creationId xmlns:a16="http://schemas.microsoft.com/office/drawing/2014/main" id="{00000000-0008-0000-0700-000037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56" name="Shape 6">
          <a:extLst>
            <a:ext uri="{FF2B5EF4-FFF2-40B4-BE49-F238E27FC236}">
              <a16:creationId xmlns:a16="http://schemas.microsoft.com/office/drawing/2014/main" id="{00000000-0008-0000-0700-000038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57" name="Shape 5">
          <a:extLst>
            <a:ext uri="{FF2B5EF4-FFF2-40B4-BE49-F238E27FC236}">
              <a16:creationId xmlns:a16="http://schemas.microsoft.com/office/drawing/2014/main" id="{00000000-0008-0000-0700-000039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58" name="Shape 6">
          <a:extLst>
            <a:ext uri="{FF2B5EF4-FFF2-40B4-BE49-F238E27FC236}">
              <a16:creationId xmlns:a16="http://schemas.microsoft.com/office/drawing/2014/main" id="{00000000-0008-0000-0700-00003A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-9525</xdr:colOff>
      <xdr:row>48</xdr:row>
      <xdr:rowOff>0</xdr:rowOff>
    </xdr:from>
    <xdr:ext cx="57150" cy="57150"/>
    <xdr:sp macro="" textlink="">
      <xdr:nvSpPr>
        <xdr:cNvPr id="59" name="Shape 6">
          <a:extLst>
            <a:ext uri="{FF2B5EF4-FFF2-40B4-BE49-F238E27FC236}">
              <a16:creationId xmlns:a16="http://schemas.microsoft.com/office/drawing/2014/main" id="{00000000-0008-0000-0700-00003B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60" name="Shape 5">
          <a:extLst>
            <a:ext uri="{FF2B5EF4-FFF2-40B4-BE49-F238E27FC236}">
              <a16:creationId xmlns:a16="http://schemas.microsoft.com/office/drawing/2014/main" id="{00000000-0008-0000-0700-00003C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61" name="Shape 6">
          <a:extLst>
            <a:ext uri="{FF2B5EF4-FFF2-40B4-BE49-F238E27FC236}">
              <a16:creationId xmlns:a16="http://schemas.microsoft.com/office/drawing/2014/main" id="{00000000-0008-0000-0700-00003D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62" name="Shape 5">
          <a:extLst>
            <a:ext uri="{FF2B5EF4-FFF2-40B4-BE49-F238E27FC236}">
              <a16:creationId xmlns:a16="http://schemas.microsoft.com/office/drawing/2014/main" id="{00000000-0008-0000-0700-00003E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63" name="Shape 5">
          <a:extLst>
            <a:ext uri="{FF2B5EF4-FFF2-40B4-BE49-F238E27FC236}">
              <a16:creationId xmlns:a16="http://schemas.microsoft.com/office/drawing/2014/main" id="{00000000-0008-0000-0700-00003F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64" name="Shape 5">
          <a:extLst>
            <a:ext uri="{FF2B5EF4-FFF2-40B4-BE49-F238E27FC236}">
              <a16:creationId xmlns:a16="http://schemas.microsoft.com/office/drawing/2014/main" id="{00000000-0008-0000-0700-000040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65" name="Shape 5">
          <a:extLst>
            <a:ext uri="{FF2B5EF4-FFF2-40B4-BE49-F238E27FC236}">
              <a16:creationId xmlns:a16="http://schemas.microsoft.com/office/drawing/2014/main" id="{00000000-0008-0000-0700-000041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66" name="Shape 7">
          <a:extLst>
            <a:ext uri="{FF2B5EF4-FFF2-40B4-BE49-F238E27FC236}">
              <a16:creationId xmlns:a16="http://schemas.microsoft.com/office/drawing/2014/main" id="{00000000-0008-0000-0700-000042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67" name="Shape 7">
          <a:extLst>
            <a:ext uri="{FF2B5EF4-FFF2-40B4-BE49-F238E27FC236}">
              <a16:creationId xmlns:a16="http://schemas.microsoft.com/office/drawing/2014/main" id="{00000000-0008-0000-0700-000043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68" name="Shape 7">
          <a:extLst>
            <a:ext uri="{FF2B5EF4-FFF2-40B4-BE49-F238E27FC236}">
              <a16:creationId xmlns:a16="http://schemas.microsoft.com/office/drawing/2014/main" id="{00000000-0008-0000-0700-000044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69" name="Shape 7">
          <a:extLst>
            <a:ext uri="{FF2B5EF4-FFF2-40B4-BE49-F238E27FC236}">
              <a16:creationId xmlns:a16="http://schemas.microsoft.com/office/drawing/2014/main" id="{00000000-0008-0000-0700-000045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70" name="Shape 7">
          <a:extLst>
            <a:ext uri="{FF2B5EF4-FFF2-40B4-BE49-F238E27FC236}">
              <a16:creationId xmlns:a16="http://schemas.microsoft.com/office/drawing/2014/main" id="{00000000-0008-0000-0700-000046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71" name="Shape 7">
          <a:extLst>
            <a:ext uri="{FF2B5EF4-FFF2-40B4-BE49-F238E27FC236}">
              <a16:creationId xmlns:a16="http://schemas.microsoft.com/office/drawing/2014/main" id="{00000000-0008-0000-0700-000047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72" name="Shape 7">
          <a:extLst>
            <a:ext uri="{FF2B5EF4-FFF2-40B4-BE49-F238E27FC236}">
              <a16:creationId xmlns:a16="http://schemas.microsoft.com/office/drawing/2014/main" id="{00000000-0008-0000-0700-000048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73" name="Shape 7">
          <a:extLst>
            <a:ext uri="{FF2B5EF4-FFF2-40B4-BE49-F238E27FC236}">
              <a16:creationId xmlns:a16="http://schemas.microsoft.com/office/drawing/2014/main" id="{00000000-0008-0000-0700-000049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74" name="Shape 7">
          <a:extLst>
            <a:ext uri="{FF2B5EF4-FFF2-40B4-BE49-F238E27FC236}">
              <a16:creationId xmlns:a16="http://schemas.microsoft.com/office/drawing/2014/main" id="{00000000-0008-0000-0700-00004A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75" name="Shape 7">
          <a:extLst>
            <a:ext uri="{FF2B5EF4-FFF2-40B4-BE49-F238E27FC236}">
              <a16:creationId xmlns:a16="http://schemas.microsoft.com/office/drawing/2014/main" id="{00000000-0008-0000-0700-00004B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76" name="Shape 7">
          <a:extLst>
            <a:ext uri="{FF2B5EF4-FFF2-40B4-BE49-F238E27FC236}">
              <a16:creationId xmlns:a16="http://schemas.microsoft.com/office/drawing/2014/main" id="{00000000-0008-0000-0700-00004C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-9525</xdr:colOff>
      <xdr:row>48</xdr:row>
      <xdr:rowOff>0</xdr:rowOff>
    </xdr:from>
    <xdr:ext cx="57150" cy="57150"/>
    <xdr:sp macro="" textlink="">
      <xdr:nvSpPr>
        <xdr:cNvPr id="77" name="Shape 7">
          <a:extLst>
            <a:ext uri="{FF2B5EF4-FFF2-40B4-BE49-F238E27FC236}">
              <a16:creationId xmlns:a16="http://schemas.microsoft.com/office/drawing/2014/main" id="{00000000-0008-0000-0700-00004D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78" name="Shape 8">
          <a:extLst>
            <a:ext uri="{FF2B5EF4-FFF2-40B4-BE49-F238E27FC236}">
              <a16:creationId xmlns:a16="http://schemas.microsoft.com/office/drawing/2014/main" id="{00000000-0008-0000-0700-00004E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79" name="Shape 8">
          <a:extLst>
            <a:ext uri="{FF2B5EF4-FFF2-40B4-BE49-F238E27FC236}">
              <a16:creationId xmlns:a16="http://schemas.microsoft.com/office/drawing/2014/main" id="{00000000-0008-0000-0700-00004F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80" name="Shape 8">
          <a:extLst>
            <a:ext uri="{FF2B5EF4-FFF2-40B4-BE49-F238E27FC236}">
              <a16:creationId xmlns:a16="http://schemas.microsoft.com/office/drawing/2014/main" id="{00000000-0008-0000-0700-000050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81" name="Shape 8">
          <a:extLst>
            <a:ext uri="{FF2B5EF4-FFF2-40B4-BE49-F238E27FC236}">
              <a16:creationId xmlns:a16="http://schemas.microsoft.com/office/drawing/2014/main" id="{00000000-0008-0000-0700-000051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82" name="Shape 8">
          <a:extLst>
            <a:ext uri="{FF2B5EF4-FFF2-40B4-BE49-F238E27FC236}">
              <a16:creationId xmlns:a16="http://schemas.microsoft.com/office/drawing/2014/main" id="{00000000-0008-0000-0700-000052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83" name="Shape 8">
          <a:extLst>
            <a:ext uri="{FF2B5EF4-FFF2-40B4-BE49-F238E27FC236}">
              <a16:creationId xmlns:a16="http://schemas.microsoft.com/office/drawing/2014/main" id="{00000000-0008-0000-0700-000053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84" name="Shape 8">
          <a:extLst>
            <a:ext uri="{FF2B5EF4-FFF2-40B4-BE49-F238E27FC236}">
              <a16:creationId xmlns:a16="http://schemas.microsoft.com/office/drawing/2014/main" id="{00000000-0008-0000-0700-000054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85" name="Shape 8">
          <a:extLst>
            <a:ext uri="{FF2B5EF4-FFF2-40B4-BE49-F238E27FC236}">
              <a16:creationId xmlns:a16="http://schemas.microsoft.com/office/drawing/2014/main" id="{00000000-0008-0000-0700-000055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86" name="Shape 8">
          <a:extLst>
            <a:ext uri="{FF2B5EF4-FFF2-40B4-BE49-F238E27FC236}">
              <a16:creationId xmlns:a16="http://schemas.microsoft.com/office/drawing/2014/main" id="{00000000-0008-0000-0700-000056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87" name="Shape 8">
          <a:extLst>
            <a:ext uri="{FF2B5EF4-FFF2-40B4-BE49-F238E27FC236}">
              <a16:creationId xmlns:a16="http://schemas.microsoft.com/office/drawing/2014/main" id="{00000000-0008-0000-0700-000057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88" name="Shape 8">
          <a:extLst>
            <a:ext uri="{FF2B5EF4-FFF2-40B4-BE49-F238E27FC236}">
              <a16:creationId xmlns:a16="http://schemas.microsoft.com/office/drawing/2014/main" id="{00000000-0008-0000-0700-000058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89" name="Shape 8">
          <a:extLst>
            <a:ext uri="{FF2B5EF4-FFF2-40B4-BE49-F238E27FC236}">
              <a16:creationId xmlns:a16="http://schemas.microsoft.com/office/drawing/2014/main" id="{00000000-0008-0000-0700-000059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90" name="Shape 8">
          <a:extLst>
            <a:ext uri="{FF2B5EF4-FFF2-40B4-BE49-F238E27FC236}">
              <a16:creationId xmlns:a16="http://schemas.microsoft.com/office/drawing/2014/main" id="{00000000-0008-0000-0700-00005A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91" name="Shape 8">
          <a:extLst>
            <a:ext uri="{FF2B5EF4-FFF2-40B4-BE49-F238E27FC236}">
              <a16:creationId xmlns:a16="http://schemas.microsoft.com/office/drawing/2014/main" id="{00000000-0008-0000-0700-00005B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92" name="Shape 8">
          <a:extLst>
            <a:ext uri="{FF2B5EF4-FFF2-40B4-BE49-F238E27FC236}">
              <a16:creationId xmlns:a16="http://schemas.microsoft.com/office/drawing/2014/main" id="{00000000-0008-0000-0700-00005C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93" name="Shape 8">
          <a:extLst>
            <a:ext uri="{FF2B5EF4-FFF2-40B4-BE49-F238E27FC236}">
              <a16:creationId xmlns:a16="http://schemas.microsoft.com/office/drawing/2014/main" id="{00000000-0008-0000-0700-00005D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94" name="Shape 6">
          <a:extLst>
            <a:ext uri="{FF2B5EF4-FFF2-40B4-BE49-F238E27FC236}">
              <a16:creationId xmlns:a16="http://schemas.microsoft.com/office/drawing/2014/main" id="{00000000-0008-0000-0700-00005E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95" name="Shape 6">
          <a:extLst>
            <a:ext uri="{FF2B5EF4-FFF2-40B4-BE49-F238E27FC236}">
              <a16:creationId xmlns:a16="http://schemas.microsoft.com/office/drawing/2014/main" id="{00000000-0008-0000-0700-00005F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96" name="Shape 6">
          <a:extLst>
            <a:ext uri="{FF2B5EF4-FFF2-40B4-BE49-F238E27FC236}">
              <a16:creationId xmlns:a16="http://schemas.microsoft.com/office/drawing/2014/main" id="{00000000-0008-0000-0700-000060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97" name="Shape 6">
          <a:extLst>
            <a:ext uri="{FF2B5EF4-FFF2-40B4-BE49-F238E27FC236}">
              <a16:creationId xmlns:a16="http://schemas.microsoft.com/office/drawing/2014/main" id="{00000000-0008-0000-0700-000061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98" name="Shape 6">
          <a:extLst>
            <a:ext uri="{FF2B5EF4-FFF2-40B4-BE49-F238E27FC236}">
              <a16:creationId xmlns:a16="http://schemas.microsoft.com/office/drawing/2014/main" id="{00000000-0008-0000-0700-000062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99" name="Shape 6">
          <a:extLst>
            <a:ext uri="{FF2B5EF4-FFF2-40B4-BE49-F238E27FC236}">
              <a16:creationId xmlns:a16="http://schemas.microsoft.com/office/drawing/2014/main" id="{00000000-0008-0000-0700-000063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00" name="Shape 6">
          <a:extLst>
            <a:ext uri="{FF2B5EF4-FFF2-40B4-BE49-F238E27FC236}">
              <a16:creationId xmlns:a16="http://schemas.microsoft.com/office/drawing/2014/main" id="{00000000-0008-0000-0700-000064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01" name="Shape 6">
          <a:extLst>
            <a:ext uri="{FF2B5EF4-FFF2-40B4-BE49-F238E27FC236}">
              <a16:creationId xmlns:a16="http://schemas.microsoft.com/office/drawing/2014/main" id="{00000000-0008-0000-0700-000065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02" name="Shape 6">
          <a:extLst>
            <a:ext uri="{FF2B5EF4-FFF2-40B4-BE49-F238E27FC236}">
              <a16:creationId xmlns:a16="http://schemas.microsoft.com/office/drawing/2014/main" id="{00000000-0008-0000-0700-000066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03" name="Shape 6">
          <a:extLst>
            <a:ext uri="{FF2B5EF4-FFF2-40B4-BE49-F238E27FC236}">
              <a16:creationId xmlns:a16="http://schemas.microsoft.com/office/drawing/2014/main" id="{00000000-0008-0000-0700-000067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04" name="Shape 6">
          <a:extLst>
            <a:ext uri="{FF2B5EF4-FFF2-40B4-BE49-F238E27FC236}">
              <a16:creationId xmlns:a16="http://schemas.microsoft.com/office/drawing/2014/main" id="{00000000-0008-0000-0700-000068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05" name="Shape 6">
          <a:extLst>
            <a:ext uri="{FF2B5EF4-FFF2-40B4-BE49-F238E27FC236}">
              <a16:creationId xmlns:a16="http://schemas.microsoft.com/office/drawing/2014/main" id="{00000000-0008-0000-0700-000069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06" name="Shape 6">
          <a:extLst>
            <a:ext uri="{FF2B5EF4-FFF2-40B4-BE49-F238E27FC236}">
              <a16:creationId xmlns:a16="http://schemas.microsoft.com/office/drawing/2014/main" id="{00000000-0008-0000-0700-00006A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07" name="Shape 6">
          <a:extLst>
            <a:ext uri="{FF2B5EF4-FFF2-40B4-BE49-F238E27FC236}">
              <a16:creationId xmlns:a16="http://schemas.microsoft.com/office/drawing/2014/main" id="{00000000-0008-0000-0700-00006B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08" name="Shape 6">
          <a:extLst>
            <a:ext uri="{FF2B5EF4-FFF2-40B4-BE49-F238E27FC236}">
              <a16:creationId xmlns:a16="http://schemas.microsoft.com/office/drawing/2014/main" id="{00000000-0008-0000-0700-00006C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09" name="Shape 6">
          <a:extLst>
            <a:ext uri="{FF2B5EF4-FFF2-40B4-BE49-F238E27FC236}">
              <a16:creationId xmlns:a16="http://schemas.microsoft.com/office/drawing/2014/main" id="{00000000-0008-0000-0700-00006D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10" name="Shape 8">
          <a:extLst>
            <a:ext uri="{FF2B5EF4-FFF2-40B4-BE49-F238E27FC236}">
              <a16:creationId xmlns:a16="http://schemas.microsoft.com/office/drawing/2014/main" id="{00000000-0008-0000-0700-00006E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11" name="Shape 8">
          <a:extLst>
            <a:ext uri="{FF2B5EF4-FFF2-40B4-BE49-F238E27FC236}">
              <a16:creationId xmlns:a16="http://schemas.microsoft.com/office/drawing/2014/main" id="{00000000-0008-0000-0700-00006F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12" name="Shape 8">
          <a:extLst>
            <a:ext uri="{FF2B5EF4-FFF2-40B4-BE49-F238E27FC236}">
              <a16:creationId xmlns:a16="http://schemas.microsoft.com/office/drawing/2014/main" id="{00000000-0008-0000-0700-000070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13" name="Shape 8">
          <a:extLst>
            <a:ext uri="{FF2B5EF4-FFF2-40B4-BE49-F238E27FC236}">
              <a16:creationId xmlns:a16="http://schemas.microsoft.com/office/drawing/2014/main" id="{00000000-0008-0000-0700-000071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14" name="Shape 8">
          <a:extLst>
            <a:ext uri="{FF2B5EF4-FFF2-40B4-BE49-F238E27FC236}">
              <a16:creationId xmlns:a16="http://schemas.microsoft.com/office/drawing/2014/main" id="{00000000-0008-0000-0700-000072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15" name="Shape 8">
          <a:extLst>
            <a:ext uri="{FF2B5EF4-FFF2-40B4-BE49-F238E27FC236}">
              <a16:creationId xmlns:a16="http://schemas.microsoft.com/office/drawing/2014/main" id="{00000000-0008-0000-0700-000073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16" name="Shape 8">
          <a:extLst>
            <a:ext uri="{FF2B5EF4-FFF2-40B4-BE49-F238E27FC236}">
              <a16:creationId xmlns:a16="http://schemas.microsoft.com/office/drawing/2014/main" id="{00000000-0008-0000-0700-000074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17" name="Shape 8">
          <a:extLst>
            <a:ext uri="{FF2B5EF4-FFF2-40B4-BE49-F238E27FC236}">
              <a16:creationId xmlns:a16="http://schemas.microsoft.com/office/drawing/2014/main" id="{00000000-0008-0000-0700-000075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18" name="Shape 8">
          <a:extLst>
            <a:ext uri="{FF2B5EF4-FFF2-40B4-BE49-F238E27FC236}">
              <a16:creationId xmlns:a16="http://schemas.microsoft.com/office/drawing/2014/main" id="{00000000-0008-0000-0700-000076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19" name="Shape 8">
          <a:extLst>
            <a:ext uri="{FF2B5EF4-FFF2-40B4-BE49-F238E27FC236}">
              <a16:creationId xmlns:a16="http://schemas.microsoft.com/office/drawing/2014/main" id="{00000000-0008-0000-0700-000077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20" name="Shape 8">
          <a:extLst>
            <a:ext uri="{FF2B5EF4-FFF2-40B4-BE49-F238E27FC236}">
              <a16:creationId xmlns:a16="http://schemas.microsoft.com/office/drawing/2014/main" id="{00000000-0008-0000-0700-000078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21" name="Shape 8">
          <a:extLst>
            <a:ext uri="{FF2B5EF4-FFF2-40B4-BE49-F238E27FC236}">
              <a16:creationId xmlns:a16="http://schemas.microsoft.com/office/drawing/2014/main" id="{00000000-0008-0000-0700-000079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22" name="Shape 8">
          <a:extLst>
            <a:ext uri="{FF2B5EF4-FFF2-40B4-BE49-F238E27FC236}">
              <a16:creationId xmlns:a16="http://schemas.microsoft.com/office/drawing/2014/main" id="{00000000-0008-0000-0700-00007A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23" name="Shape 8">
          <a:extLst>
            <a:ext uri="{FF2B5EF4-FFF2-40B4-BE49-F238E27FC236}">
              <a16:creationId xmlns:a16="http://schemas.microsoft.com/office/drawing/2014/main" id="{00000000-0008-0000-0700-00007B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24" name="Shape 8">
          <a:extLst>
            <a:ext uri="{FF2B5EF4-FFF2-40B4-BE49-F238E27FC236}">
              <a16:creationId xmlns:a16="http://schemas.microsoft.com/office/drawing/2014/main" id="{00000000-0008-0000-0700-00007C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25" name="Shape 8">
          <a:extLst>
            <a:ext uri="{FF2B5EF4-FFF2-40B4-BE49-F238E27FC236}">
              <a16:creationId xmlns:a16="http://schemas.microsoft.com/office/drawing/2014/main" id="{00000000-0008-0000-0700-00007D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26" name="Shape 6">
          <a:extLst>
            <a:ext uri="{FF2B5EF4-FFF2-40B4-BE49-F238E27FC236}">
              <a16:creationId xmlns:a16="http://schemas.microsoft.com/office/drawing/2014/main" id="{00000000-0008-0000-0700-00007E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27" name="Shape 6">
          <a:extLst>
            <a:ext uri="{FF2B5EF4-FFF2-40B4-BE49-F238E27FC236}">
              <a16:creationId xmlns:a16="http://schemas.microsoft.com/office/drawing/2014/main" id="{00000000-0008-0000-0700-00007F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28" name="Shape 6">
          <a:extLst>
            <a:ext uri="{FF2B5EF4-FFF2-40B4-BE49-F238E27FC236}">
              <a16:creationId xmlns:a16="http://schemas.microsoft.com/office/drawing/2014/main" id="{00000000-0008-0000-0700-000080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29" name="Shape 6">
          <a:extLst>
            <a:ext uri="{FF2B5EF4-FFF2-40B4-BE49-F238E27FC236}">
              <a16:creationId xmlns:a16="http://schemas.microsoft.com/office/drawing/2014/main" id="{00000000-0008-0000-0700-000081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30" name="Shape 6">
          <a:extLst>
            <a:ext uri="{FF2B5EF4-FFF2-40B4-BE49-F238E27FC236}">
              <a16:creationId xmlns:a16="http://schemas.microsoft.com/office/drawing/2014/main" id="{00000000-0008-0000-0700-000082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31" name="Shape 6">
          <a:extLst>
            <a:ext uri="{FF2B5EF4-FFF2-40B4-BE49-F238E27FC236}">
              <a16:creationId xmlns:a16="http://schemas.microsoft.com/office/drawing/2014/main" id="{00000000-0008-0000-0700-000083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32" name="Shape 6">
          <a:extLst>
            <a:ext uri="{FF2B5EF4-FFF2-40B4-BE49-F238E27FC236}">
              <a16:creationId xmlns:a16="http://schemas.microsoft.com/office/drawing/2014/main" id="{00000000-0008-0000-0700-000084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33" name="Shape 6">
          <a:extLst>
            <a:ext uri="{FF2B5EF4-FFF2-40B4-BE49-F238E27FC236}">
              <a16:creationId xmlns:a16="http://schemas.microsoft.com/office/drawing/2014/main" id="{00000000-0008-0000-0700-000085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34" name="Shape 6">
          <a:extLst>
            <a:ext uri="{FF2B5EF4-FFF2-40B4-BE49-F238E27FC236}">
              <a16:creationId xmlns:a16="http://schemas.microsoft.com/office/drawing/2014/main" id="{00000000-0008-0000-0700-000086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35" name="Shape 6">
          <a:extLst>
            <a:ext uri="{FF2B5EF4-FFF2-40B4-BE49-F238E27FC236}">
              <a16:creationId xmlns:a16="http://schemas.microsoft.com/office/drawing/2014/main" id="{00000000-0008-0000-0700-000087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36" name="Shape 6">
          <a:extLst>
            <a:ext uri="{FF2B5EF4-FFF2-40B4-BE49-F238E27FC236}">
              <a16:creationId xmlns:a16="http://schemas.microsoft.com/office/drawing/2014/main" id="{00000000-0008-0000-0700-000088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37" name="Shape 6">
          <a:extLst>
            <a:ext uri="{FF2B5EF4-FFF2-40B4-BE49-F238E27FC236}">
              <a16:creationId xmlns:a16="http://schemas.microsoft.com/office/drawing/2014/main" id="{00000000-0008-0000-0700-000089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38" name="Shape 6">
          <a:extLst>
            <a:ext uri="{FF2B5EF4-FFF2-40B4-BE49-F238E27FC236}">
              <a16:creationId xmlns:a16="http://schemas.microsoft.com/office/drawing/2014/main" id="{00000000-0008-0000-0700-00008A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39" name="Shape 6">
          <a:extLst>
            <a:ext uri="{FF2B5EF4-FFF2-40B4-BE49-F238E27FC236}">
              <a16:creationId xmlns:a16="http://schemas.microsoft.com/office/drawing/2014/main" id="{00000000-0008-0000-0700-00008B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40" name="Shape 6">
          <a:extLst>
            <a:ext uri="{FF2B5EF4-FFF2-40B4-BE49-F238E27FC236}">
              <a16:creationId xmlns:a16="http://schemas.microsoft.com/office/drawing/2014/main" id="{00000000-0008-0000-0700-00008C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-9525</xdr:colOff>
      <xdr:row>48</xdr:row>
      <xdr:rowOff>0</xdr:rowOff>
    </xdr:from>
    <xdr:ext cx="57150" cy="57150"/>
    <xdr:sp macro="" textlink="">
      <xdr:nvSpPr>
        <xdr:cNvPr id="141" name="Shape 6">
          <a:extLst>
            <a:ext uri="{FF2B5EF4-FFF2-40B4-BE49-F238E27FC236}">
              <a16:creationId xmlns:a16="http://schemas.microsoft.com/office/drawing/2014/main" id="{00000000-0008-0000-0700-00008D000000}"/>
            </a:ext>
          </a:extLst>
        </xdr:cNvPr>
        <xdr:cNvSpPr/>
      </xdr:nvSpPr>
      <xdr:spPr>
        <a:xfrm>
          <a:off x="5322188" y="3756188"/>
          <a:ext cx="47625" cy="47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171450</xdr:colOff>
      <xdr:row>1</xdr:row>
      <xdr:rowOff>28575</xdr:rowOff>
    </xdr:from>
    <xdr:ext cx="2362200" cy="704850"/>
    <xdr:pic>
      <xdr:nvPicPr>
        <xdr:cNvPr id="142" name="image1.png" descr="https://ci5.googleusercontent.com/proxy/4GhriPm-_ng11-OEMBIqhmz4IyBo7V5fv08R08oz1KJsLsIkKCzuOaFcMnoM8fgBaPSd_zgIyVal6bTni554RZbS7ziGQAILhd4nRUmJXSgVoQ=s0-d-e1-ft#http://www.ifb.edu.br/attachments/article/17238/assReitoria.png">
          <a:extLst>
            <a:ext uri="{FF2B5EF4-FFF2-40B4-BE49-F238E27FC236}">
              <a16:creationId xmlns:a16="http://schemas.microsoft.com/office/drawing/2014/main" id="{00000000-0008-0000-0700-00008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171450</xdr:colOff>
      <xdr:row>1</xdr:row>
      <xdr:rowOff>28575</xdr:rowOff>
    </xdr:from>
    <xdr:ext cx="2362200" cy="704850"/>
    <xdr:pic>
      <xdr:nvPicPr>
        <xdr:cNvPr id="143" name="image1.png" descr="https://ci5.googleusercontent.com/proxy/4GhriPm-_ng11-OEMBIqhmz4IyBo7V5fv08R08oz1KJsLsIkKCzuOaFcMnoM8fgBaPSd_zgIyVal6bTni554RZbS7ziGQAILhd4nRUmJXSgVoQ=s0-d-e1-ft#http://www.ifb.edu.br/attachments/article/17238/assReitoria.png">
          <a:extLst>
            <a:ext uri="{FF2B5EF4-FFF2-40B4-BE49-F238E27FC236}">
              <a16:creationId xmlns:a16="http://schemas.microsoft.com/office/drawing/2014/main" id="{00000000-0008-0000-0700-00008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171450</xdr:colOff>
      <xdr:row>0</xdr:row>
      <xdr:rowOff>133350</xdr:rowOff>
    </xdr:from>
    <xdr:ext cx="1533525" cy="381000"/>
    <xdr:pic>
      <xdr:nvPicPr>
        <xdr:cNvPr id="2" name="image1.png" descr="https://ci5.googleusercontent.com/proxy/4GhriPm-_ng11-OEMBIqhmz4IyBo7V5fv08R08oz1KJsLsIkKCzuOaFcMnoM8fgBaPSd_zgIyVal6bTni554RZbS7ziGQAILhd4nRUmJXSgVoQ=s0-d-e1-ft#http://www.ifb.edu.br/attachments/article/17238/assReitoria.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1</xdr:row>
      <xdr:rowOff>123825</xdr:rowOff>
    </xdr:from>
    <xdr:ext cx="1657350" cy="438150"/>
    <xdr:pic>
      <xdr:nvPicPr>
        <xdr:cNvPr id="2" name="image1.png" descr="https://ci5.googleusercontent.com/proxy/4GhriPm-_ng11-OEMBIqhmz4IyBo7V5fv08R08oz1KJsLsIkKCzuOaFcMnoM8fgBaPSd_zgIyVal6bTni554RZbS7ziGQAILhd4nRUmJXSgVoQ=s0-d-e1-ft#http://www.ifb.edu.br/attachments/article/17238/assReitoria.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ives%20compartilhados/03%20-%20Engenharia/NENG/ACOMPANHAMENTO%20DE%20OBRAS/2020/RECANTO%20DAS%20EMAS/CFT-Centro%20de%20Forma&#231;&#227;o%20Tecnol&#243;gica/5%20-%20PLANILHA%20CONTRATADA/Planilha%20IFB/OR&#199;AMENTO%20CFT%20-%20RECANTO%20DAS%20EMAS-%20%20REV0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leomi\AppData\Roaming\Microsoft\Excel\OR&#199;AMENTO%20V-01%20-%20Biblioteca%20do%20Campus%20Riacho%20Fundo-v2%20-%20Final.xlsx" TargetMode="External"/><Relationship Id="rId1" Type="http://schemas.openxmlformats.org/officeDocument/2006/relationships/externalLinkPath" Target="file:///C:\Users\leomi\AppData\Roaming\Microsoft\Excel\OR&#199;AMENTO%20V-01%20-%20Biblioteca%20do%20Campus%20Riacho%20Fundo-v2%20-%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1813600\Documents\CAMPUS%20SOL%20NASCENTE\Orcamento%20v0%20-%20Ginasio%2029.07%20-%20v5%20-%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Declaração"/>
      <sheetName val="BDI"/>
      <sheetName val="Folha2"/>
      <sheetName val="Folha3"/>
      <sheetName val="Folha4"/>
      <sheetName val="Folha5"/>
      <sheetName val="Folha6"/>
      <sheetName val="Folha7"/>
      <sheetName val="Folha8"/>
      <sheetName val="Sintetico sem preços"/>
      <sheetName val="Sintetico"/>
      <sheetName val="Planilha de quantidades"/>
      <sheetName val="Resumo  - Sem valores"/>
      <sheetName val="Resumo"/>
      <sheetName val="Cronograma - Sem valores"/>
      <sheetName val="Cronograma"/>
      <sheetName val="Folha1"/>
      <sheetName val="Composição de Custos- Sem valor"/>
      <sheetName val="Composição de Custos "/>
      <sheetName val="Folha9"/>
      <sheetName val="Folha10"/>
      <sheetName val="Folha11"/>
    </sheetNames>
    <sheetDataSet>
      <sheetData sheetId="0"/>
      <sheetData sheetId="1">
        <row r="7">
          <cell r="A7" t="str">
            <v>Instituto Federal de Brasília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pa"/>
      <sheetName val="DECLARAÇÃO"/>
      <sheetName val="BDI"/>
      <sheetName val="Encargos sociais"/>
      <sheetName val="PLANILHA_ORÇAMETÁRIA"/>
      <sheetName val="CPU - PARTE 1"/>
      <sheetName val="CPU PARTE 2 - BIBLIOTECA"/>
      <sheetName val="CPU-ELÉTRICA"/>
      <sheetName val="Resumo"/>
      <sheetName val="cronograma"/>
      <sheetName val="CURVA ABC"/>
      <sheetName val="Atestados"/>
    </sheetNames>
    <sheetDataSet>
      <sheetData sheetId="0"/>
      <sheetData sheetId="1"/>
      <sheetData sheetId="2">
        <row r="3">
          <cell r="A3" t="str">
            <v>Empreendimento: Construção da Biblioteca do Campus Riacho Fundo</v>
          </cell>
        </row>
      </sheetData>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DECLARAÇÃO"/>
      <sheetName val="BDI"/>
      <sheetName val="ENCARGOS SOCIAIS"/>
      <sheetName val="Orçamento sintetico"/>
      <sheetName val="Resumo"/>
      <sheetName val="Cronograma"/>
      <sheetName val="CPU - EDIFICAÇÕES"/>
      <sheetName val="CPU-ELETRICA"/>
      <sheetName val="CURVA ABC"/>
    </sheetNames>
    <sheetDataSet>
      <sheetData sheetId="0"/>
      <sheetData sheetId="1">
        <row r="7">
          <cell r="A7" t="str">
            <v>Instituto Federal de Brasília</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Z1000"/>
  <sheetViews>
    <sheetView showGridLines="0" topLeftCell="A19" zoomScaleNormal="100" zoomScaleSheetLayoutView="25" workbookViewId="0">
      <selection activeCell="O14" sqref="O14"/>
    </sheetView>
  </sheetViews>
  <sheetFormatPr defaultColWidth="14.42578125" defaultRowHeight="15" customHeight="1" x14ac:dyDescent="0.25"/>
  <cols>
    <col min="1" max="19" width="8.7109375" customWidth="1"/>
    <col min="20" max="26" width="8.7109375" hidden="1" customWidth="1"/>
    <col min="27" max="60" width="0" hidden="1" customWidth="1"/>
  </cols>
  <sheetData>
    <row r="1" spans="1:10" x14ac:dyDescent="0.25">
      <c r="A1" s="1"/>
      <c r="B1" s="2"/>
      <c r="C1" s="2"/>
      <c r="D1" s="2"/>
      <c r="E1" s="2"/>
      <c r="F1" s="2"/>
      <c r="G1" s="2"/>
      <c r="H1" s="2"/>
      <c r="I1" s="2"/>
      <c r="J1" s="3"/>
    </row>
    <row r="2" spans="1:10" x14ac:dyDescent="0.25">
      <c r="A2" s="4"/>
      <c r="B2" s="5"/>
      <c r="C2" s="5"/>
      <c r="D2" s="5"/>
      <c r="E2" s="5"/>
      <c r="F2" s="5"/>
      <c r="G2" s="5"/>
      <c r="H2" s="5"/>
      <c r="I2" s="5"/>
      <c r="J2" s="6"/>
    </row>
    <row r="3" spans="1:10" x14ac:dyDescent="0.25">
      <c r="A3" s="4"/>
      <c r="B3" s="5"/>
      <c r="C3" s="5"/>
      <c r="D3" s="5"/>
      <c r="E3" s="5"/>
      <c r="F3" s="5"/>
      <c r="G3" s="5"/>
      <c r="H3" s="5"/>
      <c r="I3" s="5"/>
      <c r="J3" s="6"/>
    </row>
    <row r="4" spans="1:10" x14ac:dyDescent="0.25">
      <c r="A4" s="4"/>
      <c r="B4" s="5"/>
      <c r="C4" s="5"/>
      <c r="D4" s="5"/>
      <c r="E4" s="5"/>
      <c r="F4" s="5"/>
      <c r="G4" s="5"/>
      <c r="H4" s="5"/>
      <c r="I4" s="5"/>
      <c r="J4" s="6"/>
    </row>
    <row r="5" spans="1:10" x14ac:dyDescent="0.25">
      <c r="A5" s="4"/>
      <c r="B5" s="5"/>
      <c r="C5" s="5"/>
      <c r="D5" s="5"/>
      <c r="E5" s="5"/>
      <c r="F5" s="5"/>
      <c r="G5" s="5"/>
      <c r="H5" s="5"/>
      <c r="I5" s="5"/>
      <c r="J5" s="6"/>
    </row>
    <row r="6" spans="1:10" x14ac:dyDescent="0.25">
      <c r="A6" s="4"/>
      <c r="B6" s="5"/>
      <c r="C6" s="5"/>
      <c r="D6" s="5"/>
      <c r="E6" s="5"/>
      <c r="F6" s="5"/>
      <c r="G6" s="5"/>
      <c r="H6" s="5"/>
      <c r="I6" s="5"/>
      <c r="J6" s="6"/>
    </row>
    <row r="7" spans="1:10" x14ac:dyDescent="0.25">
      <c r="A7" s="4"/>
      <c r="B7" s="5"/>
      <c r="C7" s="5"/>
      <c r="D7" s="5"/>
      <c r="E7" s="5"/>
      <c r="F7" s="5"/>
      <c r="G7" s="5"/>
      <c r="H7" s="5"/>
      <c r="I7" s="5"/>
      <c r="J7" s="6"/>
    </row>
    <row r="8" spans="1:10" x14ac:dyDescent="0.25">
      <c r="A8" s="4"/>
      <c r="B8" s="1087"/>
      <c r="C8" s="1088"/>
      <c r="D8" s="1088"/>
      <c r="E8" s="1088"/>
      <c r="F8" s="1088"/>
      <c r="G8" s="1088"/>
      <c r="H8" s="5"/>
      <c r="I8" s="5"/>
      <c r="J8" s="6"/>
    </row>
    <row r="9" spans="1:10" x14ac:dyDescent="0.25">
      <c r="A9" s="4"/>
      <c r="B9" s="5"/>
      <c r="C9" s="5"/>
      <c r="D9" s="5"/>
      <c r="E9" s="5"/>
      <c r="F9" s="5"/>
      <c r="G9" s="5"/>
      <c r="H9" s="5"/>
      <c r="I9" s="5"/>
      <c r="J9" s="6"/>
    </row>
    <row r="10" spans="1:10" x14ac:dyDescent="0.25">
      <c r="A10" s="4"/>
      <c r="B10" s="5"/>
      <c r="C10" s="5"/>
      <c r="D10" s="5"/>
      <c r="E10" s="5"/>
      <c r="F10" s="5"/>
      <c r="G10" s="5"/>
      <c r="H10" s="5"/>
      <c r="I10" s="5"/>
      <c r="J10" s="6"/>
    </row>
    <row r="11" spans="1:10" x14ac:dyDescent="0.25">
      <c r="A11" s="4"/>
      <c r="B11" s="5"/>
      <c r="C11" s="5"/>
      <c r="D11" s="5"/>
      <c r="E11" s="5"/>
      <c r="F11" s="5"/>
      <c r="G11" s="5"/>
      <c r="H11" s="5"/>
      <c r="I11" s="5"/>
      <c r="J11" s="6"/>
    </row>
    <row r="12" spans="1:10" x14ac:dyDescent="0.25">
      <c r="A12" s="4"/>
      <c r="B12" s="5"/>
      <c r="C12" s="5"/>
      <c r="D12" s="5"/>
      <c r="E12" s="5"/>
      <c r="F12" s="5"/>
      <c r="G12" s="5"/>
      <c r="H12" s="5"/>
      <c r="I12" s="5"/>
      <c r="J12" s="6"/>
    </row>
    <row r="13" spans="1:10" x14ac:dyDescent="0.25">
      <c r="A13" s="4"/>
      <c r="B13" s="5"/>
      <c r="C13" s="5"/>
      <c r="D13" s="5"/>
      <c r="E13" s="5"/>
      <c r="F13" s="5"/>
      <c r="G13" s="5"/>
      <c r="H13" s="5"/>
      <c r="I13" s="5"/>
      <c r="J13" s="6"/>
    </row>
    <row r="14" spans="1:10" x14ac:dyDescent="0.25">
      <c r="A14" s="4"/>
      <c r="B14" s="5"/>
      <c r="C14" s="5"/>
      <c r="D14" s="5"/>
      <c r="E14" s="5"/>
      <c r="F14" s="5"/>
      <c r="G14" s="5"/>
      <c r="H14" s="5"/>
      <c r="I14" s="5"/>
      <c r="J14" s="6"/>
    </row>
    <row r="15" spans="1:10" x14ac:dyDescent="0.25">
      <c r="A15" s="4"/>
      <c r="B15" s="5"/>
      <c r="C15" s="5"/>
      <c r="D15" s="5"/>
      <c r="E15" s="5"/>
      <c r="F15" s="5"/>
      <c r="G15" s="5"/>
      <c r="H15" s="5"/>
      <c r="I15" s="5"/>
      <c r="J15" s="6"/>
    </row>
    <row r="16" spans="1:10" x14ac:dyDescent="0.25">
      <c r="A16" s="4"/>
      <c r="B16" s="5"/>
      <c r="C16" s="5"/>
      <c r="D16" s="5"/>
      <c r="E16" s="5"/>
      <c r="F16" s="5"/>
      <c r="G16" s="5"/>
      <c r="H16" s="5"/>
      <c r="I16" s="5"/>
      <c r="J16" s="6"/>
    </row>
    <row r="17" spans="1:10" x14ac:dyDescent="0.25">
      <c r="A17" s="7"/>
      <c r="B17" s="8"/>
      <c r="C17" s="8"/>
      <c r="D17" s="8"/>
      <c r="E17" s="8"/>
      <c r="F17" s="8"/>
      <c r="G17" s="8"/>
      <c r="H17" s="8"/>
      <c r="I17" s="8"/>
      <c r="J17" s="9"/>
    </row>
    <row r="18" spans="1:10" x14ac:dyDescent="0.25">
      <c r="A18" s="7"/>
      <c r="B18" s="8"/>
      <c r="C18" s="8"/>
      <c r="D18" s="8"/>
      <c r="E18" s="8"/>
      <c r="F18" s="8"/>
      <c r="G18" s="8"/>
      <c r="H18" s="8"/>
      <c r="I18" s="8"/>
      <c r="J18" s="9"/>
    </row>
    <row r="19" spans="1:10" ht="23.25" x14ac:dyDescent="0.35">
      <c r="A19" s="1129" t="s">
        <v>0</v>
      </c>
      <c r="B19" s="1127"/>
      <c r="C19" s="1127"/>
      <c r="D19" s="1127"/>
      <c r="E19" s="1127"/>
      <c r="F19" s="1127"/>
      <c r="G19" s="1127"/>
      <c r="H19" s="1127"/>
      <c r="I19" s="1127"/>
      <c r="J19" s="1128"/>
    </row>
    <row r="20" spans="1:10" ht="27.75" x14ac:dyDescent="0.4">
      <c r="A20" s="10"/>
      <c r="B20" s="11"/>
      <c r="C20" s="12"/>
      <c r="D20" s="12"/>
      <c r="E20" s="12"/>
      <c r="F20" s="12"/>
      <c r="G20" s="12"/>
      <c r="H20" s="12"/>
      <c r="I20" s="12"/>
      <c r="J20" s="13"/>
    </row>
    <row r="21" spans="1:10" ht="25.5" customHeight="1" x14ac:dyDescent="0.35">
      <c r="A21" s="1129"/>
      <c r="B21" s="1127"/>
      <c r="C21" s="1127"/>
      <c r="D21" s="1127"/>
      <c r="E21" s="1127"/>
      <c r="F21" s="1127"/>
      <c r="G21" s="1127"/>
      <c r="H21" s="1127"/>
      <c r="I21" s="1127"/>
      <c r="J21" s="1128"/>
    </row>
    <row r="22" spans="1:10" ht="15.75" customHeight="1" x14ac:dyDescent="0.4">
      <c r="A22" s="14"/>
      <c r="B22" s="15"/>
      <c r="C22" s="15"/>
      <c r="D22" s="15"/>
      <c r="E22" s="15"/>
      <c r="F22" s="15"/>
      <c r="G22" s="15"/>
      <c r="H22" s="15"/>
      <c r="I22" s="15"/>
      <c r="J22" s="16"/>
    </row>
    <row r="23" spans="1:10" ht="63.75" customHeight="1" x14ac:dyDescent="0.35">
      <c r="A23" s="1130" t="s">
        <v>1522</v>
      </c>
      <c r="B23" s="1127"/>
      <c r="C23" s="1127"/>
      <c r="D23" s="1127"/>
      <c r="E23" s="1127"/>
      <c r="F23" s="1127"/>
      <c r="G23" s="1127"/>
      <c r="H23" s="1127"/>
      <c r="I23" s="1127"/>
      <c r="J23" s="1128"/>
    </row>
    <row r="24" spans="1:10" ht="15.75" customHeight="1" x14ac:dyDescent="0.4">
      <c r="A24" s="14"/>
      <c r="B24" s="15"/>
      <c r="C24" s="15"/>
      <c r="D24" s="15"/>
      <c r="E24" s="15"/>
      <c r="F24" s="15"/>
      <c r="G24" s="15"/>
      <c r="H24" s="15"/>
      <c r="I24" s="15"/>
      <c r="J24" s="16"/>
    </row>
    <row r="25" spans="1:10" ht="15.75" customHeight="1" x14ac:dyDescent="0.4">
      <c r="A25" s="14"/>
      <c r="B25" s="15"/>
      <c r="C25" s="15"/>
      <c r="D25" s="15"/>
      <c r="E25" s="15"/>
      <c r="F25" s="15"/>
      <c r="G25" s="15"/>
      <c r="H25" s="15"/>
      <c r="I25" s="15"/>
      <c r="J25" s="16"/>
    </row>
    <row r="26" spans="1:10" ht="15.75" customHeight="1" x14ac:dyDescent="0.4">
      <c r="A26" s="14"/>
      <c r="B26" s="15"/>
      <c r="C26" s="15"/>
      <c r="D26" s="15"/>
      <c r="E26" s="15"/>
      <c r="F26" s="15"/>
      <c r="G26" s="15"/>
      <c r="H26" s="15"/>
      <c r="I26" s="15"/>
      <c r="J26" s="16"/>
    </row>
    <row r="27" spans="1:10" ht="15.75" customHeight="1" x14ac:dyDescent="0.4">
      <c r="A27" s="14"/>
      <c r="B27" s="15"/>
      <c r="C27" s="15"/>
      <c r="D27" s="15"/>
      <c r="E27" s="15"/>
      <c r="F27" s="15"/>
      <c r="G27" s="15"/>
      <c r="H27" s="15"/>
      <c r="I27" s="15"/>
      <c r="J27" s="16"/>
    </row>
    <row r="28" spans="1:10" ht="15.75" customHeight="1" x14ac:dyDescent="0.4">
      <c r="A28" s="14"/>
      <c r="B28" s="15"/>
      <c r="C28" s="15"/>
      <c r="D28" s="15"/>
      <c r="E28" s="15"/>
      <c r="F28" s="15"/>
      <c r="G28" s="15"/>
      <c r="H28" s="15"/>
      <c r="I28" s="15"/>
      <c r="J28" s="16"/>
    </row>
    <row r="29" spans="1:10" ht="15.75" customHeight="1" x14ac:dyDescent="0.4">
      <c r="A29" s="14"/>
      <c r="B29" s="15"/>
      <c r="C29" s="15"/>
      <c r="D29" s="15"/>
      <c r="E29" s="15"/>
      <c r="F29" s="15"/>
      <c r="G29" s="15"/>
      <c r="H29" s="15"/>
      <c r="I29" s="15"/>
      <c r="J29" s="16"/>
    </row>
    <row r="30" spans="1:10" ht="15.75" customHeight="1" x14ac:dyDescent="0.4">
      <c r="A30" s="14"/>
      <c r="B30" s="15"/>
      <c r="C30" s="15"/>
      <c r="D30" s="15"/>
      <c r="E30" s="15"/>
      <c r="F30" s="15"/>
      <c r="G30" s="15"/>
      <c r="H30" s="15"/>
      <c r="I30" s="15"/>
      <c r="J30" s="16"/>
    </row>
    <row r="31" spans="1:10" ht="15.75" customHeight="1" x14ac:dyDescent="0.4">
      <c r="A31" s="14"/>
      <c r="B31" s="15"/>
      <c r="C31" s="15"/>
      <c r="D31" s="15"/>
      <c r="E31" s="15"/>
      <c r="F31" s="15"/>
      <c r="G31" s="15"/>
      <c r="H31" s="15"/>
      <c r="I31" s="15"/>
      <c r="J31" s="16"/>
    </row>
    <row r="32" spans="1:10" ht="15.75" customHeight="1" x14ac:dyDescent="0.4">
      <c r="A32" s="14"/>
      <c r="B32" s="15"/>
      <c r="C32" s="15"/>
      <c r="D32" s="15"/>
      <c r="E32" s="15"/>
      <c r="F32" s="15"/>
      <c r="G32" s="15"/>
      <c r="H32" s="15"/>
      <c r="I32" s="15"/>
      <c r="J32" s="16"/>
    </row>
    <row r="33" spans="1:10" ht="15.75" customHeight="1" x14ac:dyDescent="0.4">
      <c r="A33" s="17"/>
      <c r="B33" s="18"/>
      <c r="C33" s="18"/>
      <c r="D33" s="18"/>
      <c r="E33" s="18"/>
      <c r="F33" s="18"/>
      <c r="G33" s="18"/>
      <c r="H33" s="18"/>
      <c r="I33" s="18"/>
      <c r="J33" s="19"/>
    </row>
    <row r="34" spans="1:10" ht="15.75" customHeight="1" x14ac:dyDescent="0.4">
      <c r="A34" s="17"/>
      <c r="B34" s="18"/>
      <c r="C34" s="18"/>
      <c r="D34" s="18"/>
      <c r="E34" s="18"/>
      <c r="F34" s="18"/>
      <c r="G34" s="18"/>
      <c r="H34" s="18"/>
      <c r="I34" s="18"/>
      <c r="J34" s="19"/>
    </row>
    <row r="35" spans="1:10" ht="15.75" customHeight="1" x14ac:dyDescent="0.4">
      <c r="A35" s="17"/>
      <c r="B35" s="18"/>
      <c r="C35" s="18"/>
      <c r="D35" s="18"/>
      <c r="E35" s="18"/>
      <c r="F35" s="18"/>
      <c r="G35" s="18"/>
      <c r="H35" s="18"/>
      <c r="I35" s="18"/>
      <c r="J35" s="19"/>
    </row>
    <row r="36" spans="1:10" ht="15.75" customHeight="1" x14ac:dyDescent="0.35">
      <c r="A36" s="10"/>
      <c r="B36" s="12"/>
      <c r="C36" s="12"/>
      <c r="D36" s="12"/>
      <c r="E36" s="12"/>
      <c r="F36" s="12"/>
      <c r="G36" s="12"/>
      <c r="H36" s="12"/>
      <c r="I36" s="12"/>
      <c r="J36" s="13"/>
    </row>
    <row r="37" spans="1:10" ht="15.75" customHeight="1" x14ac:dyDescent="0.25">
      <c r="A37" s="1126" t="s">
        <v>1</v>
      </c>
      <c r="B37" s="1127"/>
      <c r="C37" s="1127"/>
      <c r="D37" s="1127"/>
      <c r="E37" s="1127"/>
      <c r="F37" s="1127"/>
      <c r="G37" s="1127"/>
      <c r="H37" s="1127"/>
      <c r="I37" s="1127"/>
      <c r="J37" s="1128"/>
    </row>
    <row r="38" spans="1:10" ht="15.75" customHeight="1" x14ac:dyDescent="0.25">
      <c r="A38" s="1126" t="s">
        <v>2</v>
      </c>
      <c r="B38" s="1127"/>
      <c r="C38" s="1127"/>
      <c r="D38" s="1127"/>
      <c r="E38" s="1127"/>
      <c r="F38" s="1127"/>
      <c r="G38" s="1127"/>
      <c r="H38" s="1127"/>
      <c r="I38" s="1127"/>
      <c r="J38" s="1128"/>
    </row>
    <row r="39" spans="1:10" ht="15.75" customHeight="1" x14ac:dyDescent="0.25">
      <c r="A39" s="1126"/>
      <c r="B39" s="1127"/>
      <c r="C39" s="1127"/>
      <c r="D39" s="1127"/>
      <c r="E39" s="1127"/>
      <c r="F39" s="1127"/>
      <c r="G39" s="1127"/>
      <c r="H39" s="1127"/>
      <c r="I39" s="1127"/>
      <c r="J39" s="1128"/>
    </row>
    <row r="40" spans="1:10" ht="15.75" customHeight="1" x14ac:dyDescent="0.25">
      <c r="A40" s="7"/>
      <c r="B40" s="8"/>
      <c r="C40" s="8"/>
      <c r="D40" s="8"/>
      <c r="E40" s="8"/>
      <c r="F40" s="8"/>
      <c r="G40" s="8"/>
      <c r="H40" s="8"/>
      <c r="I40" s="8"/>
      <c r="J40" s="9"/>
    </row>
    <row r="41" spans="1:10" ht="15.75" customHeight="1" x14ac:dyDescent="0.25">
      <c r="A41" s="7"/>
      <c r="B41" s="8"/>
      <c r="C41" s="8"/>
      <c r="D41" s="8"/>
      <c r="E41" s="8"/>
      <c r="F41" s="8"/>
      <c r="G41" s="8"/>
      <c r="H41" s="8"/>
      <c r="I41" s="8"/>
      <c r="J41" s="9"/>
    </row>
    <row r="42" spans="1:10" ht="15.75" customHeight="1" x14ac:dyDescent="0.25">
      <c r="A42" s="7"/>
      <c r="B42" s="8"/>
      <c r="C42" s="8"/>
      <c r="D42" s="8"/>
      <c r="E42" s="8"/>
      <c r="F42" s="8"/>
      <c r="G42" s="8"/>
      <c r="H42" s="8"/>
      <c r="I42" s="8"/>
      <c r="J42" s="9"/>
    </row>
    <row r="43" spans="1:10" ht="15.75" customHeight="1" x14ac:dyDescent="0.25">
      <c r="A43" s="7"/>
      <c r="B43" s="8"/>
      <c r="C43" s="8"/>
      <c r="D43" s="8"/>
      <c r="E43" s="8"/>
      <c r="F43" s="8"/>
      <c r="G43" s="8"/>
      <c r="H43" s="8"/>
      <c r="I43" s="8"/>
      <c r="J43" s="9"/>
    </row>
    <row r="44" spans="1:10" ht="15.75" customHeight="1" x14ac:dyDescent="0.25">
      <c r="A44" s="7"/>
      <c r="B44" s="8"/>
      <c r="C44" s="8"/>
      <c r="D44" s="8"/>
      <c r="E44" s="8"/>
      <c r="F44" s="8"/>
      <c r="G44" s="8"/>
      <c r="H44" s="8"/>
      <c r="I44" s="8"/>
      <c r="J44" s="9"/>
    </row>
    <row r="45" spans="1:10" ht="15.75" customHeight="1" x14ac:dyDescent="0.25">
      <c r="A45" s="20"/>
      <c r="B45" s="21"/>
      <c r="C45" s="21"/>
      <c r="D45" s="21"/>
      <c r="E45" s="21"/>
      <c r="F45" s="21"/>
      <c r="G45" s="21"/>
      <c r="H45" s="21"/>
      <c r="I45" s="21"/>
      <c r="J45" s="22"/>
    </row>
    <row r="46" spans="1:10" ht="15.75" customHeight="1" x14ac:dyDescent="0.25"/>
    <row r="47" spans="1:10" ht="15.75" customHeight="1" x14ac:dyDescent="0.25"/>
    <row r="48" spans="1:1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A39:J39"/>
    <mergeCell ref="A19:J19"/>
    <mergeCell ref="A21:J21"/>
    <mergeCell ref="A23:J23"/>
    <mergeCell ref="A37:J37"/>
    <mergeCell ref="A38:J38"/>
  </mergeCells>
  <printOptions horizontalCentered="1" verticalCentered="1"/>
  <pageMargins left="0.51181102362204722" right="0.51181102362204722" top="0.78740157480314965" bottom="0.78740157480314965" header="0" footer="0"/>
  <pageSetup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2:Z837"/>
  <sheetViews>
    <sheetView showGridLines="0" view="pageBreakPreview" zoomScale="85" zoomScaleNormal="85" zoomScaleSheetLayoutView="85" workbookViewId="0">
      <selection activeCell="O14" sqref="O14"/>
    </sheetView>
  </sheetViews>
  <sheetFormatPr defaultColWidth="14.42578125" defaultRowHeight="15" customHeight="1" x14ac:dyDescent="0.25"/>
  <cols>
    <col min="1" max="1" width="13.5703125" customWidth="1"/>
    <col min="2" max="2" width="115.7109375" customWidth="1"/>
    <col min="4" max="4" width="17.7109375" customWidth="1"/>
    <col min="5" max="5" width="14.85546875" customWidth="1"/>
    <col min="6" max="6" width="17.7109375" customWidth="1"/>
    <col min="7" max="7" width="10.5703125" customWidth="1"/>
    <col min="8" max="8" width="15.7109375" customWidth="1"/>
    <col min="20" max="60" width="0" hidden="1" customWidth="1"/>
  </cols>
  <sheetData>
    <row r="2" spans="1:8" x14ac:dyDescent="0.25">
      <c r="A2" s="1253"/>
      <c r="B2" s="1139"/>
      <c r="C2" s="1139"/>
      <c r="D2" s="1139"/>
      <c r="E2" s="1139"/>
      <c r="F2" s="1140"/>
      <c r="G2" s="881" t="s">
        <v>1402</v>
      </c>
      <c r="H2" s="881" t="s">
        <v>1403</v>
      </c>
    </row>
    <row r="3" spans="1:8" ht="31.5" customHeight="1" x14ac:dyDescent="0.25">
      <c r="A3" s="1206"/>
      <c r="B3" s="1142"/>
      <c r="C3" s="1142"/>
      <c r="D3" s="1142"/>
      <c r="E3" s="1142"/>
      <c r="F3" s="1143"/>
      <c r="G3" s="882" t="s">
        <v>77</v>
      </c>
      <c r="H3" s="883">
        <v>0.8</v>
      </c>
    </row>
    <row r="4" spans="1:8" ht="15" customHeight="1" x14ac:dyDescent="0.25">
      <c r="A4" s="1319" t="s">
        <v>1404</v>
      </c>
      <c r="B4" s="1201"/>
      <c r="C4" s="1201"/>
      <c r="D4" s="1201"/>
      <c r="E4" s="1201"/>
      <c r="F4" s="1265"/>
      <c r="G4" s="882" t="s">
        <v>100</v>
      </c>
      <c r="H4" s="883">
        <v>0.95</v>
      </c>
    </row>
    <row r="5" spans="1:8" x14ac:dyDescent="0.25">
      <c r="A5" s="841" t="s">
        <v>3</v>
      </c>
      <c r="B5" s="841"/>
      <c r="C5" s="842"/>
      <c r="D5" s="540"/>
      <c r="E5" s="540"/>
      <c r="F5" s="540"/>
      <c r="G5" s="884" t="s">
        <v>112</v>
      </c>
      <c r="H5" s="883">
        <v>1</v>
      </c>
    </row>
    <row r="6" spans="1:8" x14ac:dyDescent="0.25">
      <c r="A6" s="842" t="s">
        <v>1519</v>
      </c>
      <c r="B6" s="841"/>
      <c r="C6" s="842"/>
      <c r="D6" s="540"/>
      <c r="E6" s="540"/>
      <c r="F6" s="540"/>
      <c r="H6" s="885"/>
    </row>
    <row r="7" spans="1:8" x14ac:dyDescent="0.25">
      <c r="A7" s="841" t="s">
        <v>1477</v>
      </c>
      <c r="B7" s="841"/>
      <c r="C7" s="886"/>
      <c r="D7" s="540"/>
      <c r="E7" s="540"/>
      <c r="F7" s="540"/>
    </row>
    <row r="8" spans="1:8" ht="15" customHeight="1" x14ac:dyDescent="0.25">
      <c r="A8" s="75"/>
      <c r="B8" s="1078"/>
      <c r="C8" s="1079"/>
      <c r="D8" s="1079"/>
      <c r="E8" s="1079"/>
      <c r="F8" s="1080"/>
      <c r="G8" s="1077"/>
    </row>
    <row r="9" spans="1:8" ht="15" customHeight="1" x14ac:dyDescent="0.25">
      <c r="A9" s="1320" t="s">
        <v>1405</v>
      </c>
      <c r="B9" s="1320" t="s">
        <v>5</v>
      </c>
      <c r="C9" s="1321" t="s">
        <v>1376</v>
      </c>
      <c r="D9" s="1321" t="s">
        <v>1383</v>
      </c>
      <c r="E9" s="1317" t="s">
        <v>1406</v>
      </c>
      <c r="F9" s="1317" t="s">
        <v>1407</v>
      </c>
    </row>
    <row r="10" spans="1:8" ht="34.5" customHeight="1" x14ac:dyDescent="0.25">
      <c r="A10" s="1251"/>
      <c r="B10" s="1251"/>
      <c r="C10" s="1251"/>
      <c r="D10" s="1251"/>
      <c r="E10" s="1251"/>
      <c r="F10" s="1251"/>
      <c r="G10" s="531"/>
      <c r="H10" s="845"/>
    </row>
    <row r="11" spans="1:8" x14ac:dyDescent="0.25">
      <c r="A11" s="882" t="str">
        <f>Resumo!A16</f>
        <v>1.6</v>
      </c>
      <c r="B11" s="540" t="str">
        <f>Resumo!B16</f>
        <v>ADMINISTRAÇÃO DO CANTEIRO DE OBRA</v>
      </c>
      <c r="C11" s="887">
        <f>Resumo!F16</f>
        <v>0</v>
      </c>
      <c r="D11" s="888" t="e">
        <f t="shared" ref="D11:D45" si="0">C11/$C$49</f>
        <v>#DIV/0!</v>
      </c>
      <c r="E11" s="888" t="e">
        <f>E10+D11</f>
        <v>#DIV/0!</v>
      </c>
      <c r="F11" s="848" t="e">
        <f>IF(E11&lt;=$H$3,"A",IF(E11&lt;=$H$4,"B","C"))</f>
        <v>#DIV/0!</v>
      </c>
      <c r="G11" s="531"/>
      <c r="H11" s="845"/>
    </row>
    <row r="12" spans="1:8" x14ac:dyDescent="0.25">
      <c r="A12" s="882" t="str">
        <f>Resumo!A12</f>
        <v>1.2</v>
      </c>
      <c r="B12" s="540" t="str">
        <f>Resumo!B12</f>
        <v>PROJETOS</v>
      </c>
      <c r="C12" s="887">
        <f>Resumo!F12</f>
        <v>0</v>
      </c>
      <c r="D12" s="888" t="e">
        <f t="shared" si="0"/>
        <v>#DIV/0!</v>
      </c>
      <c r="E12" s="888" t="e">
        <f>E11+D12</f>
        <v>#DIV/0!</v>
      </c>
      <c r="F12" s="848" t="e">
        <f t="shared" ref="F12:F45" si="1">IF(E12&lt;=$H$3,"A",IF(E12&lt;=$H$4,"B","C"))</f>
        <v>#DIV/0!</v>
      </c>
      <c r="G12" s="531"/>
      <c r="H12" s="845"/>
    </row>
    <row r="13" spans="1:8" x14ac:dyDescent="0.25">
      <c r="A13" s="882" t="str">
        <f>Resumo!A19</f>
        <v>1.9</v>
      </c>
      <c r="B13" s="540" t="str">
        <f>Resumo!B19</f>
        <v>SUPERESTRUTURA</v>
      </c>
      <c r="C13" s="887">
        <f>Resumo!F19</f>
        <v>0</v>
      </c>
      <c r="D13" s="888" t="e">
        <f t="shared" si="0"/>
        <v>#DIV/0!</v>
      </c>
      <c r="E13" s="888" t="e">
        <f t="shared" ref="E13:E45" si="2">E12+D13</f>
        <v>#DIV/0!</v>
      </c>
      <c r="F13" s="848" t="e">
        <f t="shared" si="1"/>
        <v>#DIV/0!</v>
      </c>
      <c r="G13" s="531"/>
      <c r="H13" s="845"/>
    </row>
    <row r="14" spans="1:8" x14ac:dyDescent="0.25">
      <c r="A14" s="882" t="str">
        <f>Resumo!A18</f>
        <v>1.8</v>
      </c>
      <c r="B14" s="540" t="str">
        <f>Resumo!B18</f>
        <v xml:space="preserve">INFRAESTRUTURA/FUNDAÇÕES </v>
      </c>
      <c r="C14" s="887">
        <f>Resumo!F18</f>
        <v>0</v>
      </c>
      <c r="D14" s="888" t="e">
        <f t="shared" si="0"/>
        <v>#DIV/0!</v>
      </c>
      <c r="E14" s="888" t="e">
        <f t="shared" si="2"/>
        <v>#DIV/0!</v>
      </c>
      <c r="F14" s="848" t="e">
        <f t="shared" si="1"/>
        <v>#DIV/0!</v>
      </c>
      <c r="G14" s="531"/>
      <c r="H14" s="845"/>
    </row>
    <row r="15" spans="1:8" ht="15.75" customHeight="1" x14ac:dyDescent="0.25">
      <c r="A15" s="882" t="str">
        <f>Resumo!A13</f>
        <v>1.3</v>
      </c>
      <c r="B15" s="540" t="str">
        <f>Resumo!B13</f>
        <v>SERVIÇOS PRELIMINARES / TÉCNICO</v>
      </c>
      <c r="C15" s="887">
        <f>Resumo!F13</f>
        <v>0</v>
      </c>
      <c r="D15" s="888" t="e">
        <f t="shared" si="0"/>
        <v>#DIV/0!</v>
      </c>
      <c r="E15" s="888" t="e">
        <f t="shared" si="2"/>
        <v>#DIV/0!</v>
      </c>
      <c r="F15" s="848" t="e">
        <f t="shared" si="1"/>
        <v>#DIV/0!</v>
      </c>
      <c r="G15" s="531"/>
      <c r="H15" s="845"/>
    </row>
    <row r="16" spans="1:8" ht="15.75" customHeight="1" x14ac:dyDescent="0.25">
      <c r="A16" s="882" t="str">
        <f>Resumo!A24</f>
        <v>1.14</v>
      </c>
      <c r="B16" s="540" t="str">
        <f>Resumo!B24</f>
        <v>REVESTIMENTOS</v>
      </c>
      <c r="C16" s="887">
        <f>Resumo!F24</f>
        <v>0</v>
      </c>
      <c r="D16" s="888" t="e">
        <f t="shared" si="0"/>
        <v>#DIV/0!</v>
      </c>
      <c r="E16" s="888" t="e">
        <f t="shared" si="2"/>
        <v>#DIV/0!</v>
      </c>
      <c r="F16" s="848" t="e">
        <f t="shared" si="1"/>
        <v>#DIV/0!</v>
      </c>
      <c r="G16" s="531"/>
      <c r="H16" s="845"/>
    </row>
    <row r="17" spans="1:8" ht="15.75" customHeight="1" x14ac:dyDescent="0.25">
      <c r="A17" s="882" t="str">
        <f>Resumo!A20</f>
        <v>1.10</v>
      </c>
      <c r="B17" s="540" t="str">
        <f>Resumo!B20</f>
        <v>IMPERMEABILIZAÇÕES, ISOLAÇÃO TÉRMICA E ACÚSTICA</v>
      </c>
      <c r="C17" s="887">
        <f>Resumo!F20</f>
        <v>0</v>
      </c>
      <c r="D17" s="888" t="e">
        <f t="shared" si="0"/>
        <v>#DIV/0!</v>
      </c>
      <c r="E17" s="888" t="e">
        <f t="shared" si="2"/>
        <v>#DIV/0!</v>
      </c>
      <c r="F17" s="848" t="e">
        <f t="shared" si="1"/>
        <v>#DIV/0!</v>
      </c>
      <c r="G17" s="531"/>
      <c r="H17" s="845"/>
    </row>
    <row r="18" spans="1:8" ht="15.75" customHeight="1" x14ac:dyDescent="0.25">
      <c r="A18" s="882" t="str">
        <f>Resumo!A22</f>
        <v>1.12</v>
      </c>
      <c r="B18" s="540" t="str">
        <f>Resumo!B22</f>
        <v>ESQUADRIAS</v>
      </c>
      <c r="C18" s="887">
        <f>Resumo!F22</f>
        <v>0</v>
      </c>
      <c r="D18" s="888" t="e">
        <f t="shared" si="0"/>
        <v>#DIV/0!</v>
      </c>
      <c r="E18" s="888" t="e">
        <f t="shared" si="2"/>
        <v>#DIV/0!</v>
      </c>
      <c r="F18" s="848" t="e">
        <f t="shared" si="1"/>
        <v>#DIV/0!</v>
      </c>
      <c r="G18" s="531"/>
      <c r="H18" s="845"/>
    </row>
    <row r="19" spans="1:8" ht="15.75" customHeight="1" x14ac:dyDescent="0.25">
      <c r="A19" s="882" t="str">
        <f>Resumo!A23</f>
        <v>1.13</v>
      </c>
      <c r="B19" s="540" t="str">
        <f>Resumo!B23</f>
        <v>COBERTURA E PROTEÇÕES</v>
      </c>
      <c r="C19" s="887">
        <f>Resumo!F23</f>
        <v>0</v>
      </c>
      <c r="D19" s="888" t="e">
        <f t="shared" si="0"/>
        <v>#DIV/0!</v>
      </c>
      <c r="E19" s="888" t="e">
        <f t="shared" si="2"/>
        <v>#DIV/0!</v>
      </c>
      <c r="F19" s="848" t="e">
        <f t="shared" si="1"/>
        <v>#DIV/0!</v>
      </c>
      <c r="G19" s="531"/>
      <c r="H19" s="845"/>
    </row>
    <row r="20" spans="1:8" ht="15.75" customHeight="1" x14ac:dyDescent="0.25">
      <c r="A20" s="882" t="str">
        <f>Resumo!A43</f>
        <v>1.33</v>
      </c>
      <c r="B20" s="540" t="str">
        <f>Resumo!B43</f>
        <v>EQUIPAMENTOS  - BIBLIOTECA</v>
      </c>
      <c r="C20" s="887">
        <f>Resumo!F43</f>
        <v>0</v>
      </c>
      <c r="D20" s="888" t="e">
        <f t="shared" si="0"/>
        <v>#DIV/0!</v>
      </c>
      <c r="E20" s="888" t="e">
        <f t="shared" si="2"/>
        <v>#DIV/0!</v>
      </c>
      <c r="F20" s="848" t="e">
        <f t="shared" si="1"/>
        <v>#DIV/0!</v>
      </c>
      <c r="G20" s="531"/>
      <c r="H20" s="845"/>
    </row>
    <row r="21" spans="1:8" ht="15.75" customHeight="1" x14ac:dyDescent="0.25">
      <c r="A21" s="882" t="str">
        <f>Resumo!A25</f>
        <v>1.15</v>
      </c>
      <c r="B21" s="540" t="str">
        <f>Resumo!B25</f>
        <v>PAVIMENTAÇÃO</v>
      </c>
      <c r="C21" s="887">
        <f>Resumo!F25</f>
        <v>0</v>
      </c>
      <c r="D21" s="888" t="e">
        <f t="shared" si="0"/>
        <v>#DIV/0!</v>
      </c>
      <c r="E21" s="888" t="e">
        <f t="shared" si="2"/>
        <v>#DIV/0!</v>
      </c>
      <c r="F21" s="848" t="e">
        <f t="shared" si="1"/>
        <v>#DIV/0!</v>
      </c>
      <c r="G21" s="531"/>
      <c r="H21" s="845"/>
    </row>
    <row r="22" spans="1:8" ht="15.75" customHeight="1" x14ac:dyDescent="0.25">
      <c r="A22" s="882" t="str">
        <f>Resumo!A21</f>
        <v>1.11</v>
      </c>
      <c r="B22" s="540" t="str">
        <f>Resumo!B21</f>
        <v>ALVENARIAS, VEDAÇÕES E DIVISÓRIAS</v>
      </c>
      <c r="C22" s="887">
        <f>Resumo!F21</f>
        <v>0</v>
      </c>
      <c r="D22" s="888" t="e">
        <f t="shared" si="0"/>
        <v>#DIV/0!</v>
      </c>
      <c r="E22" s="888" t="e">
        <f t="shared" si="2"/>
        <v>#DIV/0!</v>
      </c>
      <c r="F22" s="848" t="e">
        <f t="shared" si="1"/>
        <v>#DIV/0!</v>
      </c>
      <c r="G22" s="531"/>
      <c r="H22" s="845"/>
    </row>
    <row r="23" spans="1:8" ht="15.75" customHeight="1" x14ac:dyDescent="0.25">
      <c r="A23" s="882" t="str">
        <f>Resumo!A15</f>
        <v>1.5</v>
      </c>
      <c r="B23" s="540" t="str">
        <f>Resumo!B15</f>
        <v>TERRAPLENAGEM , TRASNPORTES E ESCAVAÇÕES</v>
      </c>
      <c r="C23" s="887">
        <f>Resumo!F15</f>
        <v>0</v>
      </c>
      <c r="D23" s="888" t="e">
        <f t="shared" si="0"/>
        <v>#DIV/0!</v>
      </c>
      <c r="E23" s="888" t="e">
        <f t="shared" si="2"/>
        <v>#DIV/0!</v>
      </c>
      <c r="F23" s="848" t="e">
        <f t="shared" si="1"/>
        <v>#DIV/0!</v>
      </c>
      <c r="G23" s="531"/>
      <c r="H23" s="845"/>
    </row>
    <row r="24" spans="1:8" ht="15.75" customHeight="1" x14ac:dyDescent="0.25">
      <c r="A24" s="882" t="str">
        <f>Resumo!A32</f>
        <v>1.22</v>
      </c>
      <c r="B24" s="540" t="str">
        <f>Resumo!B32</f>
        <v>IMPLANTAÇÃO E PAISAGISMO</v>
      </c>
      <c r="C24" s="887">
        <f>Resumo!F32</f>
        <v>0</v>
      </c>
      <c r="D24" s="888" t="e">
        <f t="shared" si="0"/>
        <v>#DIV/0!</v>
      </c>
      <c r="E24" s="888" t="e">
        <f t="shared" si="2"/>
        <v>#DIV/0!</v>
      </c>
      <c r="F24" s="848" t="e">
        <f t="shared" si="1"/>
        <v>#DIV/0!</v>
      </c>
      <c r="G24" s="531"/>
      <c r="H24" s="845"/>
    </row>
    <row r="25" spans="1:8" ht="15.75" customHeight="1" x14ac:dyDescent="0.25">
      <c r="A25" s="882" t="str">
        <f>Resumo!A27</f>
        <v>1.17</v>
      </c>
      <c r="B25" s="540" t="str">
        <f>Resumo!B27</f>
        <v>PINTURAS</v>
      </c>
      <c r="C25" s="887">
        <f>Resumo!F27</f>
        <v>0</v>
      </c>
      <c r="D25" s="888" t="e">
        <f t="shared" si="0"/>
        <v>#DIV/0!</v>
      </c>
      <c r="E25" s="888" t="e">
        <f t="shared" si="2"/>
        <v>#DIV/0!</v>
      </c>
      <c r="F25" s="848" t="e">
        <f t="shared" si="1"/>
        <v>#DIV/0!</v>
      </c>
      <c r="G25" s="531"/>
      <c r="H25" s="845"/>
    </row>
    <row r="26" spans="1:8" ht="15.75" customHeight="1" x14ac:dyDescent="0.25">
      <c r="A26" s="882" t="str">
        <f>Resumo!A14</f>
        <v>1.4</v>
      </c>
      <c r="B26" s="540" t="str">
        <f>Resumo!B14</f>
        <v xml:space="preserve">ENSAIOS   CONTROLE TECNÓGOICO DO CONCRETO  </v>
      </c>
      <c r="C26" s="887">
        <f>Resumo!F14</f>
        <v>0</v>
      </c>
      <c r="D26" s="888" t="e">
        <f t="shared" si="0"/>
        <v>#DIV/0!</v>
      </c>
      <c r="E26" s="888" t="e">
        <f t="shared" si="2"/>
        <v>#DIV/0!</v>
      </c>
      <c r="F26" s="848" t="e">
        <f t="shared" si="1"/>
        <v>#DIV/0!</v>
      </c>
      <c r="G26" s="531"/>
      <c r="H26" s="845"/>
    </row>
    <row r="27" spans="1:8" ht="15.75" customHeight="1" x14ac:dyDescent="0.25">
      <c r="A27" s="882" t="str">
        <f>Resumo!A33</f>
        <v>1.23</v>
      </c>
      <c r="B27" s="540" t="str">
        <f>Resumo!B33</f>
        <v>INSTALAÇÕES ELÉTRICAS CONVENCIONAIS DA BIBLIOTECA</v>
      </c>
      <c r="C27" s="887">
        <f>Resumo!F33</f>
        <v>0</v>
      </c>
      <c r="D27" s="888" t="e">
        <f t="shared" si="0"/>
        <v>#DIV/0!</v>
      </c>
      <c r="E27" s="888" t="e">
        <f t="shared" si="2"/>
        <v>#DIV/0!</v>
      </c>
      <c r="F27" s="848" t="e">
        <f t="shared" si="1"/>
        <v>#DIV/0!</v>
      </c>
    </row>
    <row r="28" spans="1:8" ht="15.75" customHeight="1" x14ac:dyDescent="0.25">
      <c r="A28" s="882" t="str">
        <f>Resumo!A44</f>
        <v>1.34</v>
      </c>
      <c r="B28" s="540" t="str">
        <f>Resumo!B44</f>
        <v>DRENAGEM E CONTEÇÕES</v>
      </c>
      <c r="C28" s="887">
        <f>Resumo!F44</f>
        <v>0</v>
      </c>
      <c r="D28" s="888" t="e">
        <f t="shared" si="0"/>
        <v>#DIV/0!</v>
      </c>
      <c r="E28" s="888" t="e">
        <f t="shared" si="2"/>
        <v>#DIV/0!</v>
      </c>
      <c r="F28" s="848" t="e">
        <f t="shared" si="1"/>
        <v>#DIV/0!</v>
      </c>
      <c r="G28" s="531"/>
      <c r="H28" s="845"/>
    </row>
    <row r="29" spans="1:8" ht="15.75" customHeight="1" x14ac:dyDescent="0.25">
      <c r="A29" s="882" t="str">
        <f>Resumo!A29</f>
        <v>1.19</v>
      </c>
      <c r="B29" s="540" t="str">
        <f>Resumo!B29</f>
        <v>INSTALAÇÕES HIDROSSANITÁRIAS</v>
      </c>
      <c r="C29" s="887">
        <f>Resumo!F29</f>
        <v>0</v>
      </c>
      <c r="D29" s="888" t="e">
        <f t="shared" si="0"/>
        <v>#DIV/0!</v>
      </c>
      <c r="E29" s="888" t="e">
        <f t="shared" si="2"/>
        <v>#DIV/0!</v>
      </c>
      <c r="F29" s="848" t="e">
        <f t="shared" si="1"/>
        <v>#DIV/0!</v>
      </c>
      <c r="G29" s="531"/>
      <c r="H29" s="845"/>
    </row>
    <row r="30" spans="1:8" ht="15.75" customHeight="1" x14ac:dyDescent="0.25">
      <c r="A30" s="882" t="str">
        <f>Resumo!A26</f>
        <v>1.16</v>
      </c>
      <c r="B30" s="540" t="str">
        <f>Resumo!B26</f>
        <v>FORROS</v>
      </c>
      <c r="C30" s="887">
        <f>Resumo!F26</f>
        <v>0</v>
      </c>
      <c r="D30" s="888" t="e">
        <f t="shared" si="0"/>
        <v>#DIV/0!</v>
      </c>
      <c r="E30" s="888" t="e">
        <f t="shared" si="2"/>
        <v>#DIV/0!</v>
      </c>
      <c r="F30" s="848" t="e">
        <f t="shared" si="1"/>
        <v>#DIV/0!</v>
      </c>
      <c r="G30" s="531"/>
      <c r="H30" s="845"/>
    </row>
    <row r="31" spans="1:8" ht="15.75" customHeight="1" x14ac:dyDescent="0.25">
      <c r="A31" s="882" t="str">
        <f>Resumo!A38</f>
        <v>1.28</v>
      </c>
      <c r="B31" s="540" t="str">
        <f>Resumo!B38</f>
        <v>INSTALAÇÕES DE SPDA E ATERRAMENTO - BIBLIOTECA</v>
      </c>
      <c r="C31" s="887">
        <f>Resumo!F38</f>
        <v>0</v>
      </c>
      <c r="D31" s="888" t="e">
        <f t="shared" si="0"/>
        <v>#DIV/0!</v>
      </c>
      <c r="E31" s="888" t="e">
        <f t="shared" si="2"/>
        <v>#DIV/0!</v>
      </c>
      <c r="F31" s="848" t="e">
        <f t="shared" si="1"/>
        <v>#DIV/0!</v>
      </c>
      <c r="G31" s="531"/>
      <c r="H31" s="845"/>
    </row>
    <row r="32" spans="1:8" ht="15.75" customHeight="1" x14ac:dyDescent="0.25">
      <c r="A32" s="882" t="str">
        <f>Resumo!A34</f>
        <v>1.24</v>
      </c>
      <c r="B32" s="540" t="str">
        <f>Resumo!B34</f>
        <v>INSTALAÇÕES ELÉTRICAS ESTABILIZADAS DA BIBLIOTECA</v>
      </c>
      <c r="C32" s="887">
        <f>Resumo!F34</f>
        <v>0</v>
      </c>
      <c r="D32" s="888" t="e">
        <f t="shared" si="0"/>
        <v>#DIV/0!</v>
      </c>
      <c r="E32" s="888" t="e">
        <f t="shared" si="2"/>
        <v>#DIV/0!</v>
      </c>
      <c r="F32" s="848" t="e">
        <f t="shared" si="1"/>
        <v>#DIV/0!</v>
      </c>
      <c r="G32" s="531"/>
      <c r="H32" s="845"/>
    </row>
    <row r="33" spans="1:26" ht="15.75" customHeight="1" x14ac:dyDescent="0.25">
      <c r="A33" s="882" t="str">
        <f>Resumo!A31</f>
        <v>1.21</v>
      </c>
      <c r="B33" s="540" t="str">
        <f>Resumo!B31</f>
        <v>INSTALAÇÕES DE COMBATE A INCÊNDIO</v>
      </c>
      <c r="C33" s="887">
        <f>Resumo!F31</f>
        <v>0</v>
      </c>
      <c r="D33" s="888" t="e">
        <f t="shared" si="0"/>
        <v>#DIV/0!</v>
      </c>
      <c r="E33" s="888" t="e">
        <f t="shared" si="2"/>
        <v>#DIV/0!</v>
      </c>
      <c r="F33" s="848" t="e">
        <f t="shared" si="1"/>
        <v>#DIV/0!</v>
      </c>
      <c r="G33" s="531"/>
      <c r="H33" s="845"/>
    </row>
    <row r="34" spans="1:26" ht="15.75" customHeight="1" x14ac:dyDescent="0.25">
      <c r="A34" s="882" t="str">
        <f>Resumo!A11</f>
        <v>1.1</v>
      </c>
      <c r="B34" s="540" t="str">
        <f>Resumo!B11</f>
        <v>SERVIÇOS TÉCNICOS INICIAIS</v>
      </c>
      <c r="C34" s="887">
        <f>Resumo!F11</f>
        <v>0</v>
      </c>
      <c r="D34" s="888" t="e">
        <f t="shared" si="0"/>
        <v>#DIV/0!</v>
      </c>
      <c r="E34" s="888" t="e">
        <f t="shared" si="2"/>
        <v>#DIV/0!</v>
      </c>
      <c r="F34" s="848" t="e">
        <f t="shared" si="1"/>
        <v>#DIV/0!</v>
      </c>
      <c r="G34" s="531"/>
      <c r="H34" s="845"/>
    </row>
    <row r="35" spans="1:26" ht="15.75" customHeight="1" x14ac:dyDescent="0.25">
      <c r="A35" s="882" t="str">
        <f>Resumo!A40</f>
        <v>1.30</v>
      </c>
      <c r="B35" s="540" t="str">
        <f>Resumo!B40</f>
        <v>INSTALAÇÕES MECÂNICAS DO SISTEMA DE AR CONDICIONADO - BIBLIOTECA</v>
      </c>
      <c r="C35" s="887">
        <f>Resumo!F40</f>
        <v>0</v>
      </c>
      <c r="D35" s="888" t="e">
        <f t="shared" si="0"/>
        <v>#DIV/0!</v>
      </c>
      <c r="E35" s="888" t="e">
        <f t="shared" si="2"/>
        <v>#DIV/0!</v>
      </c>
      <c r="F35" s="848" t="e">
        <f t="shared" si="1"/>
        <v>#DIV/0!</v>
      </c>
      <c r="G35" s="531"/>
      <c r="H35" s="845"/>
    </row>
    <row r="36" spans="1:26" ht="15.75" customHeight="1" x14ac:dyDescent="0.25">
      <c r="A36" s="882" t="str">
        <f>Resumo!A30</f>
        <v>1.20</v>
      </c>
      <c r="B36" s="540" t="str">
        <f>Resumo!B30</f>
        <v>ACESSÓRIOS, BANCADAS E GRANITOS, LOUÇAS E METAIS</v>
      </c>
      <c r="C36" s="887">
        <f>Resumo!F30</f>
        <v>0</v>
      </c>
      <c r="D36" s="888" t="e">
        <f t="shared" si="0"/>
        <v>#DIV/0!</v>
      </c>
      <c r="E36" s="888" t="e">
        <f t="shared" si="2"/>
        <v>#DIV/0!</v>
      </c>
      <c r="F36" s="848" t="e">
        <f t="shared" si="1"/>
        <v>#DIV/0!</v>
      </c>
      <c r="G36" s="531"/>
      <c r="H36" s="845"/>
    </row>
    <row r="37" spans="1:26" ht="15.75" customHeight="1" x14ac:dyDescent="0.25">
      <c r="A37" s="882" t="str">
        <f>Resumo!A28</f>
        <v>1.18</v>
      </c>
      <c r="B37" s="540" t="str">
        <f>Resumo!B28</f>
        <v>VIDROS</v>
      </c>
      <c r="C37" s="887">
        <f>Resumo!F28</f>
        <v>0</v>
      </c>
      <c r="D37" s="888" t="e">
        <f t="shared" si="0"/>
        <v>#DIV/0!</v>
      </c>
      <c r="E37" s="888" t="e">
        <f t="shared" si="2"/>
        <v>#DIV/0!</v>
      </c>
      <c r="F37" s="848" t="e">
        <f t="shared" si="1"/>
        <v>#DIV/0!</v>
      </c>
      <c r="G37" s="531"/>
      <c r="H37" s="845"/>
    </row>
    <row r="38" spans="1:26" ht="15.75" customHeight="1" x14ac:dyDescent="0.25">
      <c r="A38" s="882" t="str">
        <f>Resumo!A42</f>
        <v>1.32</v>
      </c>
      <c r="B38" s="540" t="str">
        <f>Resumo!B42</f>
        <v>CABEAMENTO LÓGICO ESTRUTURADO - BIBLIOTECA</v>
      </c>
      <c r="C38" s="887">
        <f>Resumo!F42</f>
        <v>0</v>
      </c>
      <c r="D38" s="888" t="e">
        <f t="shared" si="0"/>
        <v>#DIV/0!</v>
      </c>
      <c r="E38" s="888" t="e">
        <f t="shared" si="2"/>
        <v>#DIV/0!</v>
      </c>
      <c r="F38" s="848" t="e">
        <f t="shared" si="1"/>
        <v>#DIV/0!</v>
      </c>
      <c r="G38" s="531"/>
      <c r="H38" s="845"/>
    </row>
    <row r="39" spans="1:26" ht="15.75" customHeight="1" x14ac:dyDescent="0.25">
      <c r="A39" s="882" t="str">
        <f>Resumo!A45</f>
        <v>1.35</v>
      </c>
      <c r="B39" s="540" t="str">
        <f>Resumo!B45</f>
        <v xml:space="preserve">SERVIÇOS FINAIS  </v>
      </c>
      <c r="C39" s="887">
        <f>Resumo!F45</f>
        <v>0</v>
      </c>
      <c r="D39" s="888" t="e">
        <f t="shared" si="0"/>
        <v>#DIV/0!</v>
      </c>
      <c r="E39" s="888" t="e">
        <f t="shared" si="2"/>
        <v>#DIV/0!</v>
      </c>
      <c r="F39" s="848" t="e">
        <f t="shared" si="1"/>
        <v>#DIV/0!</v>
      </c>
      <c r="G39" s="531"/>
      <c r="H39" s="845"/>
    </row>
    <row r="40" spans="1:26" ht="15.75" customHeight="1" x14ac:dyDescent="0.25">
      <c r="A40" s="882" t="str">
        <f>Resumo!A39</f>
        <v>1.29</v>
      </c>
      <c r="B40" s="540" t="str">
        <f>Resumo!B39</f>
        <v>INSTALAÇÕES ELÉTRICAS PARA CLIMATIZAÇÃO - BIBLIOTECA</v>
      </c>
      <c r="C40" s="887">
        <f>Resumo!F39</f>
        <v>0</v>
      </c>
      <c r="D40" s="888" t="e">
        <f t="shared" si="0"/>
        <v>#DIV/0!</v>
      </c>
      <c r="E40" s="888" t="e">
        <f t="shared" si="2"/>
        <v>#DIV/0!</v>
      </c>
      <c r="F40" s="848" t="e">
        <f t="shared" si="1"/>
        <v>#DIV/0!</v>
      </c>
      <c r="G40" s="531"/>
      <c r="H40" s="845"/>
    </row>
    <row r="41" spans="1:26" ht="15.75" customHeight="1" x14ac:dyDescent="0.25">
      <c r="A41" s="882" t="str">
        <f>Resumo!A35</f>
        <v>1.25</v>
      </c>
      <c r="B41" s="540" t="str">
        <f>Resumo!B35</f>
        <v>QUADRO GERAL DE FORÇA (QGF-BIBLIOTECA)</v>
      </c>
      <c r="C41" s="887">
        <f>Resumo!F35</f>
        <v>0</v>
      </c>
      <c r="D41" s="888" t="e">
        <f t="shared" si="0"/>
        <v>#DIV/0!</v>
      </c>
      <c r="E41" s="888" t="e">
        <f t="shared" si="2"/>
        <v>#DIV/0!</v>
      </c>
      <c r="F41" s="848" t="e">
        <f t="shared" si="1"/>
        <v>#DIV/0!</v>
      </c>
      <c r="G41" s="531"/>
      <c r="H41" s="845"/>
    </row>
    <row r="42" spans="1:26" ht="15.75" customHeight="1" x14ac:dyDescent="0.25">
      <c r="A42" s="882" t="str">
        <f>Resumo!A41</f>
        <v>1.31</v>
      </c>
      <c r="B42" s="540" t="str">
        <f>Resumo!B41</f>
        <v>QUADRO DE DISTRIBUIÇÃO DE AR CONDICIONADO (QDAC-AUDITÓRIO)</v>
      </c>
      <c r="C42" s="887">
        <f>Resumo!F41</f>
        <v>0</v>
      </c>
      <c r="D42" s="888" t="e">
        <f t="shared" si="0"/>
        <v>#DIV/0!</v>
      </c>
      <c r="E42" s="888" t="e">
        <f t="shared" si="2"/>
        <v>#DIV/0!</v>
      </c>
      <c r="F42" s="848" t="e">
        <f t="shared" si="1"/>
        <v>#DIV/0!</v>
      </c>
    </row>
    <row r="43" spans="1:26" ht="15.75" customHeight="1" x14ac:dyDescent="0.25">
      <c r="A43" s="882" t="str">
        <f>Resumo!A36</f>
        <v>1.26</v>
      </c>
      <c r="B43" s="540" t="str">
        <f>Resumo!B36</f>
        <v>QUADRO DE DISTRIBUIÇÃO DE ILUMINAÇÃO (QDL-BIBLIOTECA)</v>
      </c>
      <c r="C43" s="887">
        <f>Resumo!F36</f>
        <v>0</v>
      </c>
      <c r="D43" s="888" t="e">
        <f t="shared" si="0"/>
        <v>#DIV/0!</v>
      </c>
      <c r="E43" s="888" t="e">
        <f t="shared" si="2"/>
        <v>#DIV/0!</v>
      </c>
      <c r="F43" s="848" t="e">
        <f t="shared" si="1"/>
        <v>#DIV/0!</v>
      </c>
      <c r="G43" s="531"/>
      <c r="H43" s="845"/>
    </row>
    <row r="44" spans="1:26" ht="15.75" customHeight="1" x14ac:dyDescent="0.25">
      <c r="A44" s="882" t="str">
        <f>Resumo!A37</f>
        <v>1.27</v>
      </c>
      <c r="B44" s="540" t="str">
        <f>Resumo!B37</f>
        <v>QUADRO DE DISTRIBUIÇÃO ESTABILIZADA (QDE-BIBLIOTECA)</v>
      </c>
      <c r="C44" s="887">
        <f>Resumo!F37</f>
        <v>0</v>
      </c>
      <c r="D44" s="888" t="e">
        <f t="shared" si="0"/>
        <v>#DIV/0!</v>
      </c>
      <c r="E44" s="888" t="e">
        <f t="shared" si="2"/>
        <v>#DIV/0!</v>
      </c>
      <c r="F44" s="848" t="e">
        <f t="shared" si="1"/>
        <v>#DIV/0!</v>
      </c>
      <c r="G44" s="531"/>
      <c r="H44" s="845"/>
    </row>
    <row r="45" spans="1:26" ht="15.75" customHeight="1" x14ac:dyDescent="0.25">
      <c r="A45" s="882" t="str">
        <f>Resumo!A17</f>
        <v>1.7</v>
      </c>
      <c r="B45" s="540" t="str">
        <f>Resumo!B17</f>
        <v>SERVIÇOS COMPLEMENTARES</v>
      </c>
      <c r="C45" s="887">
        <f>Resumo!F17</f>
        <v>0</v>
      </c>
      <c r="D45" s="888" t="e">
        <f t="shared" si="0"/>
        <v>#DIV/0!</v>
      </c>
      <c r="E45" s="888" t="e">
        <f t="shared" si="2"/>
        <v>#DIV/0!</v>
      </c>
      <c r="F45" s="848" t="e">
        <f t="shared" si="1"/>
        <v>#DIV/0!</v>
      </c>
      <c r="G45" s="531"/>
      <c r="H45" s="845"/>
    </row>
    <row r="46" spans="1:26" ht="15.75" customHeight="1" x14ac:dyDescent="0.25">
      <c r="A46" s="882"/>
      <c r="B46" s="540"/>
      <c r="C46" s="887"/>
      <c r="D46" s="888"/>
      <c r="E46" s="888"/>
      <c r="F46" s="848"/>
      <c r="G46" s="50"/>
      <c r="H46" s="50"/>
      <c r="I46" s="50"/>
      <c r="J46" s="50"/>
      <c r="K46" s="50"/>
      <c r="L46" s="50"/>
      <c r="M46" s="50"/>
      <c r="N46" s="50"/>
      <c r="O46" s="50"/>
      <c r="P46" s="50"/>
      <c r="Q46" s="50"/>
      <c r="R46" s="50"/>
      <c r="S46" s="50"/>
      <c r="T46" s="50"/>
      <c r="U46" s="50"/>
      <c r="V46" s="50"/>
      <c r="W46" s="50"/>
      <c r="X46" s="50"/>
      <c r="Y46" s="50"/>
      <c r="Z46" s="50"/>
    </row>
    <row r="47" spans="1:26" ht="15.75" customHeight="1" x14ac:dyDescent="0.25">
      <c r="A47" s="882"/>
      <c r="B47" s="540"/>
      <c r="C47" s="887"/>
      <c r="D47" s="888"/>
      <c r="E47" s="888"/>
      <c r="F47" s="848"/>
      <c r="G47" s="50"/>
      <c r="H47" s="50"/>
      <c r="I47" s="50"/>
      <c r="J47" s="50"/>
      <c r="K47" s="50"/>
      <c r="L47" s="50"/>
      <c r="M47" s="50"/>
      <c r="N47" s="50"/>
      <c r="O47" s="50"/>
      <c r="P47" s="50"/>
      <c r="Q47" s="50"/>
      <c r="R47" s="50"/>
      <c r="S47" s="50"/>
      <c r="T47" s="50"/>
      <c r="U47" s="50"/>
      <c r="V47" s="50"/>
      <c r="W47" s="50"/>
      <c r="X47" s="50"/>
      <c r="Y47" s="50"/>
      <c r="Z47" s="50"/>
    </row>
    <row r="48" spans="1:26" ht="15.75" customHeight="1" x14ac:dyDescent="0.25">
      <c r="A48" s="882"/>
      <c r="B48" s="540"/>
      <c r="C48" s="887"/>
      <c r="D48" s="888"/>
      <c r="E48" s="888"/>
      <c r="F48" s="848"/>
      <c r="G48" s="50"/>
      <c r="H48" s="50"/>
      <c r="I48" s="50"/>
      <c r="J48" s="50"/>
      <c r="K48" s="50"/>
      <c r="L48" s="50"/>
      <c r="M48" s="50"/>
      <c r="N48" s="50"/>
      <c r="O48" s="50"/>
      <c r="P48" s="50"/>
      <c r="Q48" s="50"/>
      <c r="R48" s="50"/>
      <c r="S48" s="50"/>
      <c r="T48" s="50"/>
      <c r="U48" s="50"/>
      <c r="V48" s="50"/>
      <c r="W48" s="50"/>
      <c r="X48" s="50"/>
      <c r="Y48" s="50"/>
      <c r="Z48" s="50"/>
    </row>
    <row r="49" spans="1:6" ht="15.75" customHeight="1" x14ac:dyDescent="0.25">
      <c r="A49" s="889"/>
      <c r="B49" s="890" t="s">
        <v>1408</v>
      </c>
      <c r="C49" s="1318">
        <f>SUM(C11:C48)</f>
        <v>0</v>
      </c>
      <c r="D49" s="1136"/>
      <c r="E49" s="1136"/>
      <c r="F49" s="1137"/>
    </row>
    <row r="50" spans="1:6" ht="15.75" customHeight="1" x14ac:dyDescent="0.25"/>
    <row r="51" spans="1:6" ht="15.75" customHeight="1" x14ac:dyDescent="0.25">
      <c r="F51">
        <f>Resumo!D48</f>
        <v>0</v>
      </c>
    </row>
    <row r="52" spans="1:6" ht="15.75" customHeight="1" x14ac:dyDescent="0.25">
      <c r="F52" s="969">
        <f>C49-F51</f>
        <v>0</v>
      </c>
    </row>
    <row r="53" spans="1:6" ht="15.75" customHeight="1" x14ac:dyDescent="0.25"/>
    <row r="54" spans="1:6" ht="15.75" customHeight="1" x14ac:dyDescent="0.25"/>
    <row r="55" spans="1:6" ht="15.75" customHeight="1" x14ac:dyDescent="0.25"/>
    <row r="56" spans="1:6" ht="15.75" customHeight="1" x14ac:dyDescent="0.25"/>
    <row r="57" spans="1:6" ht="15.75" customHeight="1" x14ac:dyDescent="0.25"/>
    <row r="58" spans="1:6" ht="15.75" customHeight="1" x14ac:dyDescent="0.25"/>
    <row r="59" spans="1:6" ht="15.75" customHeight="1" x14ac:dyDescent="0.25"/>
    <row r="60" spans="1:6" ht="15.75" customHeight="1" x14ac:dyDescent="0.25"/>
    <row r="61" spans="1:6" ht="15.75" customHeight="1" x14ac:dyDescent="0.25"/>
    <row r="62" spans="1:6" ht="15.75" customHeight="1" x14ac:dyDescent="0.25"/>
    <row r="63" spans="1:6" ht="15.75" customHeight="1" x14ac:dyDescent="0.25"/>
    <row r="64" spans="1:6"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sheetData>
  <sortState xmlns:xlrd2="http://schemas.microsoft.com/office/spreadsheetml/2017/richdata2" ref="A11:F45">
    <sortCondition descending="1" ref="D11:D45"/>
  </sortState>
  <mergeCells count="9">
    <mergeCell ref="F9:F10"/>
    <mergeCell ref="C49:F49"/>
    <mergeCell ref="A2:F3"/>
    <mergeCell ref="A4:F4"/>
    <mergeCell ref="A9:A10"/>
    <mergeCell ref="B9:B10"/>
    <mergeCell ref="C9:C10"/>
    <mergeCell ref="D9:D10"/>
    <mergeCell ref="E9:E10"/>
  </mergeCells>
  <conditionalFormatting sqref="F11:F48">
    <cfRule type="containsText" dxfId="3" priority="25" operator="containsText" text="C">
      <formula>NOT(ISERROR(SEARCH(("C"),(F11))))</formula>
    </cfRule>
    <cfRule type="containsText" dxfId="2" priority="26" operator="containsText" text="B">
      <formula>NOT(ISERROR(SEARCH(("B"),(F11))))</formula>
    </cfRule>
    <cfRule type="containsText" dxfId="1" priority="27" operator="containsText" text="A">
      <formula>NOT(ISERROR(SEARCH(("A"),(F11))))</formula>
    </cfRule>
    <cfRule type="cellIs" dxfId="0" priority="28" operator="between">
      <formula>0.01</formula>
      <formula>0.8</formula>
    </cfRule>
    <cfRule type="colorScale" priority="29">
      <colorScale>
        <cfvo type="min"/>
        <cfvo type="percentile" val="50"/>
        <cfvo type="max"/>
        <color rgb="FFF8696B"/>
        <color rgb="FFFFEB84"/>
        <color rgb="FF63BE7B"/>
      </colorScale>
    </cfRule>
    <cfRule type="colorScale" priority="30">
      <colorScale>
        <cfvo type="percent" val="0"/>
        <cfvo type="percent" val="80"/>
        <color rgb="FFFF0000"/>
        <color rgb="FF92D050"/>
      </colorScale>
    </cfRule>
  </conditionalFormatting>
  <pageMargins left="0.511811024" right="0.511811024" top="0.78740157499999996" bottom="0.78740157499999996" header="0" footer="0"/>
  <pageSetup paperSize="9"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92814-0E57-4CAE-8E9C-2E9409D6CB03}">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Z1001"/>
  <sheetViews>
    <sheetView showGridLines="0" view="pageBreakPreview" zoomScale="70" zoomScaleNormal="100" zoomScaleSheetLayoutView="70" workbookViewId="0">
      <selection activeCell="O14" sqref="O14"/>
    </sheetView>
  </sheetViews>
  <sheetFormatPr defaultColWidth="14.42578125" defaultRowHeight="15" customHeight="1" x14ac:dyDescent="0.25"/>
  <cols>
    <col min="1" max="1" width="8.7109375" customWidth="1"/>
    <col min="2" max="2" width="41.28515625" customWidth="1"/>
    <col min="3" max="3" width="8.7109375" customWidth="1"/>
    <col min="4" max="4" width="15.5703125" customWidth="1"/>
    <col min="5" max="5" width="15.140625" customWidth="1"/>
    <col min="6" max="7" width="8.7109375" customWidth="1"/>
    <col min="20" max="60" width="0" hidden="1" customWidth="1"/>
  </cols>
  <sheetData>
    <row r="1" spans="1:26" ht="52.5" customHeight="1" x14ac:dyDescent="0.25">
      <c r="A1" s="23"/>
      <c r="B1" s="24"/>
      <c r="C1" s="25"/>
      <c r="D1" s="25"/>
      <c r="E1" s="26"/>
      <c r="F1" s="26"/>
      <c r="G1" s="34"/>
    </row>
    <row r="2" spans="1:26" ht="30.75" customHeight="1" x14ac:dyDescent="0.25">
      <c r="A2" s="1135" t="s">
        <v>4</v>
      </c>
      <c r="B2" s="1136"/>
      <c r="C2" s="1136"/>
      <c r="D2" s="1136"/>
      <c r="E2" s="1136"/>
      <c r="F2" s="1137"/>
      <c r="G2" s="35"/>
    </row>
    <row r="3" spans="1:26" x14ac:dyDescent="0.25">
      <c r="A3" s="1138" t="e">
        <f>#REF!</f>
        <v>#REF!</v>
      </c>
      <c r="B3" s="1139"/>
      <c r="C3" s="1139"/>
      <c r="D3" s="1139"/>
      <c r="E3" s="1139"/>
      <c r="F3" s="1140"/>
      <c r="G3" s="35"/>
    </row>
    <row r="4" spans="1:26" ht="21" customHeight="1" x14ac:dyDescent="0.25">
      <c r="A4" s="1141" t="str">
        <f>[1]Declaração!A7</f>
        <v>Instituto Federal de Brasília</v>
      </c>
      <c r="B4" s="1142"/>
      <c r="C4" s="1142"/>
      <c r="D4" s="1142"/>
      <c r="E4" s="1142"/>
      <c r="F4" s="1143"/>
      <c r="G4" s="35"/>
    </row>
    <row r="5" spans="1:26" ht="36.75" customHeight="1" x14ac:dyDescent="0.25">
      <c r="A5" s="36"/>
      <c r="B5" s="37" t="s">
        <v>5</v>
      </c>
      <c r="C5" s="38"/>
      <c r="D5" s="39" t="s">
        <v>6</v>
      </c>
      <c r="E5" s="1144" t="s">
        <v>7</v>
      </c>
      <c r="F5" s="1137"/>
      <c r="G5" s="35"/>
    </row>
    <row r="6" spans="1:26" x14ac:dyDescent="0.25">
      <c r="A6" s="40">
        <v>1</v>
      </c>
      <c r="B6" s="41" t="s">
        <v>8</v>
      </c>
      <c r="C6" s="42" t="s">
        <v>9</v>
      </c>
      <c r="D6" s="43">
        <f>(1+(D7/100)*(1+(D8/100)*(1+(D10/100))*(1+(D9/100)*(1+(D11/100)))))</f>
        <v>1</v>
      </c>
      <c r="E6" s="43">
        <f>(1+(E7/100)*(1+(E8/100)*(1+(E9/100)*(1+(E11/100)))))</f>
        <v>1</v>
      </c>
      <c r="F6" s="44"/>
      <c r="G6" s="35"/>
    </row>
    <row r="7" spans="1:26" x14ac:dyDescent="0.25">
      <c r="A7" s="45" t="s">
        <v>10</v>
      </c>
      <c r="B7" s="46" t="s">
        <v>11</v>
      </c>
      <c r="C7" s="47" t="s">
        <v>12</v>
      </c>
      <c r="D7" s="48"/>
      <c r="E7" s="48"/>
      <c r="F7" s="49"/>
      <c r="G7" s="35"/>
    </row>
    <row r="8" spans="1:26" x14ac:dyDescent="0.25">
      <c r="A8" s="45" t="s">
        <v>13</v>
      </c>
      <c r="B8" s="1084" t="s">
        <v>2290</v>
      </c>
      <c r="C8" s="47" t="s">
        <v>14</v>
      </c>
      <c r="D8" s="48"/>
      <c r="E8" s="48"/>
      <c r="F8" s="1085"/>
      <c r="G8" s="1086"/>
    </row>
    <row r="9" spans="1:26" x14ac:dyDescent="0.25">
      <c r="A9" s="45" t="s">
        <v>15</v>
      </c>
      <c r="B9" s="46" t="s">
        <v>16</v>
      </c>
      <c r="C9" s="47" t="s">
        <v>2296</v>
      </c>
      <c r="D9" s="48"/>
      <c r="E9" s="48"/>
      <c r="F9" s="49"/>
      <c r="G9" s="35"/>
    </row>
    <row r="10" spans="1:26" x14ac:dyDescent="0.25">
      <c r="A10" s="45" t="s">
        <v>17</v>
      </c>
      <c r="B10" s="46" t="s">
        <v>18</v>
      </c>
      <c r="C10" s="47" t="s">
        <v>19</v>
      </c>
      <c r="D10" s="48"/>
      <c r="E10" s="48"/>
      <c r="F10" s="49"/>
      <c r="G10" s="35"/>
      <c r="H10" s="50"/>
      <c r="I10" s="50"/>
      <c r="J10" s="50"/>
      <c r="K10" s="50"/>
      <c r="L10" s="50"/>
      <c r="M10" s="50"/>
      <c r="N10" s="50"/>
      <c r="O10" s="50"/>
      <c r="P10" s="50"/>
      <c r="Q10" s="50"/>
      <c r="R10" s="50"/>
      <c r="S10" s="50"/>
      <c r="T10" s="50"/>
      <c r="U10" s="50"/>
      <c r="V10" s="50"/>
      <c r="W10" s="50"/>
      <c r="X10" s="50"/>
      <c r="Y10" s="50"/>
      <c r="Z10" s="50"/>
    </row>
    <row r="11" spans="1:26" x14ac:dyDescent="0.25">
      <c r="A11" s="45" t="s">
        <v>20</v>
      </c>
      <c r="B11" s="51" t="s">
        <v>21</v>
      </c>
      <c r="C11" s="47" t="s">
        <v>22</v>
      </c>
      <c r="D11" s="48"/>
      <c r="E11" s="48"/>
      <c r="F11" s="49"/>
      <c r="G11" s="35"/>
    </row>
    <row r="12" spans="1:26" x14ac:dyDescent="0.25">
      <c r="A12" s="40">
        <v>2</v>
      </c>
      <c r="B12" s="41" t="s">
        <v>23</v>
      </c>
      <c r="C12" s="42" t="s">
        <v>24</v>
      </c>
      <c r="D12" s="52">
        <f t="shared" ref="D12:E12" si="0">D13+D14+D15+D16+D17</f>
        <v>0</v>
      </c>
      <c r="E12" s="53">
        <f t="shared" si="0"/>
        <v>0</v>
      </c>
      <c r="F12" s="54"/>
      <c r="G12" s="35"/>
    </row>
    <row r="13" spans="1:26" x14ac:dyDescent="0.25">
      <c r="A13" s="45" t="s">
        <v>25</v>
      </c>
      <c r="B13" s="51" t="s">
        <v>26</v>
      </c>
      <c r="C13" s="47" t="s">
        <v>27</v>
      </c>
      <c r="D13" s="48"/>
      <c r="E13" s="55"/>
      <c r="F13" s="49"/>
      <c r="G13" s="35"/>
    </row>
    <row r="14" spans="1:26" x14ac:dyDescent="0.25">
      <c r="A14" s="45" t="s">
        <v>28</v>
      </c>
      <c r="B14" s="51" t="s">
        <v>29</v>
      </c>
      <c r="C14" s="47" t="s">
        <v>30</v>
      </c>
      <c r="D14" s="48"/>
      <c r="E14" s="55"/>
      <c r="F14" s="49"/>
      <c r="G14" s="35"/>
    </row>
    <row r="15" spans="1:26" x14ac:dyDescent="0.25">
      <c r="A15" s="45" t="s">
        <v>31</v>
      </c>
      <c r="B15" s="51" t="s">
        <v>32</v>
      </c>
      <c r="C15" s="47" t="s">
        <v>33</v>
      </c>
      <c r="D15" s="48"/>
      <c r="E15" s="48"/>
      <c r="F15" s="49"/>
      <c r="G15" s="35"/>
    </row>
    <row r="16" spans="1:26" x14ac:dyDescent="0.25">
      <c r="A16" s="45" t="s">
        <v>34</v>
      </c>
      <c r="B16" s="51" t="s">
        <v>35</v>
      </c>
      <c r="C16" s="47" t="s">
        <v>36</v>
      </c>
      <c r="D16" s="56">
        <v>0</v>
      </c>
      <c r="E16" s="56">
        <v>0</v>
      </c>
      <c r="F16" s="49"/>
      <c r="G16" s="35"/>
    </row>
    <row r="17" spans="1:8" x14ac:dyDescent="0.25">
      <c r="A17" s="45" t="s">
        <v>37</v>
      </c>
      <c r="B17" s="51" t="s">
        <v>38</v>
      </c>
      <c r="C17" s="47" t="s">
        <v>39</v>
      </c>
      <c r="D17" s="57">
        <v>0</v>
      </c>
      <c r="E17" s="49">
        <v>0</v>
      </c>
      <c r="F17" s="49"/>
      <c r="G17" s="35"/>
    </row>
    <row r="18" spans="1:8" x14ac:dyDescent="0.25">
      <c r="A18" s="40"/>
      <c r="B18" s="58" t="s">
        <v>40</v>
      </c>
      <c r="C18" s="42"/>
      <c r="D18" s="59">
        <f t="shared" ref="D18:E18" si="1">(((1+(D7)+(D9)+(D10))*(1+(D8))*(1+(D11)))/(1-(D12)))-1</f>
        <v>0</v>
      </c>
      <c r="E18" s="59">
        <f t="shared" si="1"/>
        <v>0</v>
      </c>
      <c r="F18" s="60"/>
      <c r="G18" s="35"/>
    </row>
    <row r="19" spans="1:8" x14ac:dyDescent="0.25">
      <c r="A19" s="61"/>
      <c r="B19" s="62"/>
      <c r="C19" s="63"/>
      <c r="D19" s="64"/>
      <c r="E19" s="63"/>
      <c r="F19" s="63"/>
      <c r="G19" s="35"/>
      <c r="H19" s="65">
        <f>D19-D18</f>
        <v>0</v>
      </c>
    </row>
    <row r="20" spans="1:8" x14ac:dyDescent="0.25">
      <c r="A20" s="1145" t="s">
        <v>41</v>
      </c>
      <c r="B20" s="1127"/>
      <c r="C20" s="63"/>
      <c r="D20" s="63"/>
      <c r="E20" s="63"/>
      <c r="F20" s="63"/>
      <c r="G20" s="35"/>
    </row>
    <row r="21" spans="1:8" x14ac:dyDescent="0.25">
      <c r="A21" s="61"/>
      <c r="B21" s="62"/>
      <c r="C21" s="63"/>
      <c r="D21" s="63"/>
      <c r="E21" s="63"/>
      <c r="F21" s="63"/>
      <c r="G21" s="35"/>
    </row>
    <row r="22" spans="1:8" ht="15.75" customHeight="1" x14ac:dyDescent="0.25">
      <c r="A22" s="61"/>
      <c r="B22" s="62"/>
      <c r="C22" s="63"/>
      <c r="D22" s="63"/>
      <c r="E22" s="63"/>
      <c r="F22" s="63"/>
      <c r="G22" s="35"/>
    </row>
    <row r="23" spans="1:8" ht="15.75" customHeight="1" x14ac:dyDescent="0.25">
      <c r="A23" s="61"/>
      <c r="B23" s="62"/>
      <c r="C23" s="63"/>
      <c r="D23" s="63"/>
      <c r="E23" s="63"/>
      <c r="F23" s="63"/>
      <c r="G23" s="35"/>
    </row>
    <row r="24" spans="1:8" ht="15.75" customHeight="1" x14ac:dyDescent="0.25">
      <c r="A24" s="61"/>
      <c r="B24" s="62"/>
      <c r="C24" s="63"/>
      <c r="D24" s="63"/>
      <c r="E24" s="63"/>
      <c r="F24" s="63"/>
      <c r="G24" s="35"/>
    </row>
    <row r="25" spans="1:8" ht="15.75" customHeight="1" x14ac:dyDescent="0.25">
      <c r="A25" s="61"/>
      <c r="B25" s="62"/>
      <c r="C25" s="63"/>
      <c r="D25" s="63"/>
      <c r="E25" s="63"/>
      <c r="F25" s="63"/>
      <c r="G25" s="35"/>
    </row>
    <row r="26" spans="1:8" ht="15.75" customHeight="1" x14ac:dyDescent="0.25">
      <c r="A26" s="61"/>
      <c r="B26" s="62"/>
      <c r="C26" s="63"/>
      <c r="D26" s="63"/>
      <c r="E26" s="63"/>
      <c r="F26" s="63"/>
      <c r="G26" s="35"/>
    </row>
    <row r="27" spans="1:8" ht="15.75" customHeight="1" x14ac:dyDescent="0.25">
      <c r="A27" s="61"/>
      <c r="B27" s="62"/>
      <c r="C27" s="63"/>
      <c r="D27" s="63"/>
      <c r="E27" s="63"/>
      <c r="F27" s="63"/>
      <c r="G27" s="35"/>
    </row>
    <row r="28" spans="1:8" ht="15.75" customHeight="1" x14ac:dyDescent="0.25">
      <c r="A28" s="61"/>
      <c r="B28" s="62"/>
      <c r="C28" s="63"/>
      <c r="D28" s="63"/>
      <c r="E28" s="63"/>
      <c r="F28" s="63"/>
      <c r="G28" s="35"/>
    </row>
    <row r="29" spans="1:8" ht="38.25" customHeight="1" x14ac:dyDescent="0.25">
      <c r="A29" s="61"/>
      <c r="B29" s="62"/>
      <c r="C29" s="63"/>
      <c r="D29" s="63"/>
      <c r="E29" s="63"/>
      <c r="F29" s="63"/>
      <c r="G29" s="35"/>
    </row>
    <row r="30" spans="1:8" ht="39.75" customHeight="1" x14ac:dyDescent="0.25">
      <c r="A30" s="66"/>
      <c r="B30" s="1146" t="s">
        <v>42</v>
      </c>
      <c r="C30" s="1127"/>
      <c r="D30" s="1127"/>
      <c r="E30" s="67"/>
      <c r="F30" s="67"/>
      <c r="G30" s="35"/>
    </row>
    <row r="31" spans="1:8" ht="51.75" customHeight="1" x14ac:dyDescent="0.25">
      <c r="A31" s="31"/>
      <c r="B31" s="1147" t="s">
        <v>43</v>
      </c>
      <c r="C31" s="1127"/>
      <c r="D31" s="1127"/>
      <c r="E31" s="68"/>
      <c r="F31" s="68"/>
      <c r="G31" s="35"/>
    </row>
    <row r="32" spans="1:8" ht="91.5" customHeight="1" x14ac:dyDescent="0.25">
      <c r="A32" s="31"/>
      <c r="B32" s="1131" t="s">
        <v>44</v>
      </c>
      <c r="C32" s="1127"/>
      <c r="D32" s="1127"/>
      <c r="E32" s="68"/>
      <c r="F32" s="68"/>
      <c r="G32" s="35"/>
    </row>
    <row r="33" spans="1:7" ht="15.75" customHeight="1" x14ac:dyDescent="0.25">
      <c r="A33" s="27"/>
      <c r="B33" s="69"/>
      <c r="C33" s="69"/>
      <c r="D33" s="69"/>
      <c r="E33" s="69"/>
      <c r="F33" s="69"/>
      <c r="G33" s="35"/>
    </row>
    <row r="34" spans="1:7" ht="31.5" customHeight="1" x14ac:dyDescent="0.25">
      <c r="A34" s="27"/>
      <c r="B34" s="69" t="s">
        <v>45</v>
      </c>
      <c r="C34" s="69"/>
      <c r="D34" s="69"/>
      <c r="E34" s="69"/>
      <c r="F34" s="69"/>
      <c r="G34" s="35"/>
    </row>
    <row r="35" spans="1:7" ht="15.75" customHeight="1" x14ac:dyDescent="0.25">
      <c r="A35" s="27"/>
      <c r="B35" s="69"/>
      <c r="C35" s="69"/>
      <c r="D35" s="69"/>
      <c r="E35" s="69"/>
      <c r="F35" s="69"/>
      <c r="G35" s="35"/>
    </row>
    <row r="36" spans="1:7" ht="15.75" customHeight="1" x14ac:dyDescent="0.25">
      <c r="A36" s="27"/>
      <c r="B36" s="62"/>
      <c r="C36" s="70"/>
      <c r="D36" s="70"/>
      <c r="E36" s="71"/>
      <c r="F36" s="71"/>
      <c r="G36" s="35"/>
    </row>
    <row r="37" spans="1:7" ht="15.75" customHeight="1" x14ac:dyDescent="0.25">
      <c r="A37" s="27"/>
      <c r="B37" s="28"/>
      <c r="C37" s="29"/>
      <c r="D37" s="29"/>
      <c r="E37" s="30"/>
      <c r="F37" s="30"/>
      <c r="G37" s="35"/>
    </row>
    <row r="38" spans="1:7" ht="15.75" customHeight="1" x14ac:dyDescent="0.25">
      <c r="A38" s="27"/>
      <c r="B38" s="28"/>
      <c r="C38" s="29"/>
      <c r="D38" s="29"/>
      <c r="E38" s="30"/>
      <c r="F38" s="30"/>
      <c r="G38" s="35"/>
    </row>
    <row r="39" spans="1:7" ht="15.75" customHeight="1" x14ac:dyDescent="0.25">
      <c r="A39" s="27"/>
      <c r="B39" s="28"/>
      <c r="C39" s="29"/>
      <c r="D39" s="29"/>
      <c r="E39" s="30"/>
      <c r="F39" s="30"/>
      <c r="G39" s="35"/>
    </row>
    <row r="40" spans="1:7" ht="15.75" customHeight="1" x14ac:dyDescent="0.25">
      <c r="A40" s="27"/>
      <c r="B40" s="1132" t="s">
        <v>46</v>
      </c>
      <c r="C40" s="1127"/>
      <c r="D40" s="1127"/>
      <c r="E40" s="32"/>
      <c r="F40" s="32"/>
      <c r="G40" s="35"/>
    </row>
    <row r="41" spans="1:7" ht="15.75" customHeight="1" x14ac:dyDescent="0.25">
      <c r="A41" s="27"/>
      <c r="B41" s="1133" t="s">
        <v>2297</v>
      </c>
      <c r="C41" s="1127"/>
      <c r="D41" s="1127"/>
      <c r="E41" s="33"/>
      <c r="F41" s="33"/>
      <c r="G41" s="35"/>
    </row>
    <row r="42" spans="1:7" ht="15.75" customHeight="1" x14ac:dyDescent="0.25">
      <c r="A42" s="27"/>
      <c r="B42" s="1127"/>
      <c r="C42" s="1127"/>
      <c r="D42" s="1127"/>
      <c r="E42" s="33"/>
      <c r="F42" s="33"/>
      <c r="G42" s="35"/>
    </row>
    <row r="43" spans="1:7" ht="15.75" customHeight="1" x14ac:dyDescent="0.25">
      <c r="A43" s="27"/>
      <c r="B43" s="1127"/>
      <c r="C43" s="1127"/>
      <c r="D43" s="1127"/>
      <c r="E43" s="33"/>
      <c r="F43" s="33"/>
      <c r="G43" s="35"/>
    </row>
    <row r="44" spans="1:7" ht="15.75" customHeight="1" x14ac:dyDescent="0.25">
      <c r="A44" s="72"/>
      <c r="B44" s="73"/>
      <c r="C44" s="73"/>
      <c r="D44" s="73"/>
      <c r="E44" s="73"/>
      <c r="F44" s="73"/>
      <c r="G44" s="34"/>
    </row>
    <row r="45" spans="1:7" ht="15.75" customHeight="1" x14ac:dyDescent="0.25">
      <c r="A45" s="1134" t="s">
        <v>47</v>
      </c>
      <c r="B45" s="1127"/>
      <c r="C45" s="1127"/>
      <c r="D45" s="1127"/>
      <c r="E45" s="1127"/>
      <c r="F45" s="1127"/>
      <c r="G45" s="1128"/>
    </row>
    <row r="46" spans="1:7" ht="15.75" customHeight="1" x14ac:dyDescent="0.25">
      <c r="A46" s="74"/>
      <c r="B46" s="50"/>
      <c r="C46" s="50"/>
      <c r="D46" s="50"/>
      <c r="E46" s="50"/>
      <c r="F46" s="50"/>
      <c r="G46" s="35"/>
    </row>
    <row r="47" spans="1:7" ht="15.75" customHeight="1" x14ac:dyDescent="0.25">
      <c r="A47" s="74"/>
      <c r="B47" s="50"/>
      <c r="C47" s="50"/>
      <c r="D47" s="50"/>
      <c r="E47" s="50"/>
      <c r="F47" s="50"/>
      <c r="G47" s="35"/>
    </row>
    <row r="48" spans="1:7" ht="15.75" customHeight="1" x14ac:dyDescent="0.25">
      <c r="A48" s="74"/>
      <c r="B48" s="50"/>
      <c r="C48" s="50"/>
      <c r="D48" s="50"/>
      <c r="E48" s="50"/>
      <c r="F48" s="50"/>
      <c r="G48" s="35"/>
    </row>
    <row r="49" spans="1:7" ht="15.75" customHeight="1" x14ac:dyDescent="0.25">
      <c r="A49" s="74"/>
      <c r="B49" s="50"/>
      <c r="C49" s="50"/>
      <c r="D49" s="50"/>
      <c r="E49" s="50"/>
      <c r="F49" s="50"/>
      <c r="G49" s="35"/>
    </row>
    <row r="50" spans="1:7" ht="15.75" customHeight="1" x14ac:dyDescent="0.25">
      <c r="A50" s="74"/>
      <c r="B50" s="50"/>
      <c r="C50" s="50"/>
      <c r="D50" s="50"/>
      <c r="E50" s="50"/>
      <c r="F50" s="50"/>
      <c r="G50" s="35"/>
    </row>
    <row r="51" spans="1:7" ht="15.75" customHeight="1" x14ac:dyDescent="0.25">
      <c r="A51" s="74"/>
      <c r="B51" s="50"/>
      <c r="C51" s="50"/>
      <c r="D51" s="50"/>
      <c r="E51" s="50"/>
      <c r="F51" s="50"/>
      <c r="G51" s="35"/>
    </row>
    <row r="52" spans="1:7" ht="15.75" customHeight="1" x14ac:dyDescent="0.25">
      <c r="A52" s="74"/>
      <c r="B52" s="50"/>
      <c r="C52" s="50"/>
      <c r="D52" s="50"/>
      <c r="E52" s="50"/>
      <c r="F52" s="50"/>
      <c r="G52" s="35"/>
    </row>
    <row r="53" spans="1:7" ht="15.75" customHeight="1" x14ac:dyDescent="0.25">
      <c r="A53" s="74"/>
      <c r="B53" s="50"/>
      <c r="C53" s="50"/>
      <c r="D53" s="50"/>
      <c r="E53" s="50"/>
      <c r="F53" s="50"/>
      <c r="G53" s="35"/>
    </row>
    <row r="54" spans="1:7" ht="15.75" customHeight="1" x14ac:dyDescent="0.25">
      <c r="A54" s="74"/>
      <c r="B54" s="50"/>
      <c r="C54" s="50"/>
      <c r="D54" s="50"/>
      <c r="E54" s="50"/>
      <c r="F54" s="50"/>
      <c r="G54" s="35"/>
    </row>
    <row r="55" spans="1:7" ht="15.75" customHeight="1" x14ac:dyDescent="0.25">
      <c r="A55" s="74"/>
      <c r="B55" s="50"/>
      <c r="C55" s="50"/>
      <c r="D55" s="50"/>
      <c r="E55" s="50"/>
      <c r="F55" s="50"/>
      <c r="G55" s="35"/>
    </row>
    <row r="56" spans="1:7" ht="15.75" customHeight="1" x14ac:dyDescent="0.25">
      <c r="A56" s="74"/>
      <c r="B56" s="50"/>
      <c r="C56" s="50"/>
      <c r="D56" s="50"/>
      <c r="E56" s="50"/>
      <c r="F56" s="50"/>
      <c r="G56" s="35"/>
    </row>
    <row r="57" spans="1:7" ht="15.75" customHeight="1" x14ac:dyDescent="0.25">
      <c r="A57" s="74"/>
      <c r="B57" s="50"/>
      <c r="C57" s="50"/>
      <c r="D57" s="50"/>
      <c r="E57" s="50"/>
      <c r="F57" s="50"/>
      <c r="G57" s="35"/>
    </row>
    <row r="58" spans="1:7" ht="15.75" customHeight="1" x14ac:dyDescent="0.25">
      <c r="A58" s="74"/>
      <c r="B58" s="50"/>
      <c r="C58" s="50"/>
      <c r="D58" s="50"/>
      <c r="E58" s="50"/>
      <c r="F58" s="50"/>
      <c r="G58" s="35"/>
    </row>
    <row r="59" spans="1:7" ht="15.75" customHeight="1" x14ac:dyDescent="0.25">
      <c r="A59" s="74"/>
      <c r="B59" s="50"/>
      <c r="C59" s="50"/>
      <c r="D59" s="50"/>
      <c r="E59" s="50"/>
      <c r="F59" s="50"/>
      <c r="G59" s="35"/>
    </row>
    <row r="60" spans="1:7" ht="15.75" customHeight="1" x14ac:dyDescent="0.25">
      <c r="A60" s="74"/>
      <c r="B60" s="50"/>
      <c r="C60" s="50"/>
      <c r="D60" s="50"/>
      <c r="E60" s="50"/>
      <c r="F60" s="50"/>
      <c r="G60" s="35"/>
    </row>
    <row r="61" spans="1:7" ht="15.75" customHeight="1" x14ac:dyDescent="0.25">
      <c r="A61" s="74"/>
      <c r="B61" s="50"/>
      <c r="C61" s="50"/>
      <c r="D61" s="50"/>
      <c r="E61" s="50"/>
      <c r="F61" s="50"/>
      <c r="G61" s="35"/>
    </row>
    <row r="62" spans="1:7" ht="15.75" customHeight="1" x14ac:dyDescent="0.25">
      <c r="A62" s="74"/>
      <c r="B62" s="50"/>
      <c r="C62" s="50"/>
      <c r="D62" s="50"/>
      <c r="E62" s="50"/>
      <c r="F62" s="50"/>
      <c r="G62" s="35"/>
    </row>
    <row r="63" spans="1:7" ht="15.75" customHeight="1" x14ac:dyDescent="0.25">
      <c r="A63" s="74"/>
      <c r="B63" s="50"/>
      <c r="C63" s="50"/>
      <c r="D63" s="50"/>
      <c r="E63" s="50"/>
      <c r="F63" s="50"/>
      <c r="G63" s="35"/>
    </row>
    <row r="64" spans="1:7" ht="15.75" customHeight="1" x14ac:dyDescent="0.25">
      <c r="A64" s="74"/>
      <c r="B64" s="50"/>
      <c r="C64" s="50"/>
      <c r="D64" s="50"/>
      <c r="E64" s="50"/>
      <c r="F64" s="50"/>
      <c r="G64" s="35"/>
    </row>
    <row r="65" spans="1:7" ht="15.75" customHeight="1" x14ac:dyDescent="0.25">
      <c r="A65" s="74"/>
      <c r="B65" s="50"/>
      <c r="C65" s="50"/>
      <c r="D65" s="50"/>
      <c r="E65" s="50"/>
      <c r="F65" s="50"/>
      <c r="G65" s="35"/>
    </row>
    <row r="66" spans="1:7" ht="15.75" customHeight="1" x14ac:dyDescent="0.25">
      <c r="A66" s="74"/>
      <c r="B66" s="50"/>
      <c r="C66" s="50"/>
      <c r="D66" s="50"/>
      <c r="E66" s="50"/>
      <c r="F66" s="50"/>
      <c r="G66" s="35"/>
    </row>
    <row r="67" spans="1:7" ht="15.75" customHeight="1" x14ac:dyDescent="0.25">
      <c r="A67" s="74"/>
      <c r="B67" s="50"/>
      <c r="C67" s="50"/>
      <c r="D67" s="50"/>
      <c r="E67" s="50"/>
      <c r="F67" s="50"/>
      <c r="G67" s="35"/>
    </row>
    <row r="68" spans="1:7" ht="15.75" customHeight="1" x14ac:dyDescent="0.25">
      <c r="A68" s="74"/>
      <c r="B68" s="50"/>
      <c r="C68" s="50"/>
      <c r="D68" s="50"/>
      <c r="E68" s="50"/>
      <c r="F68" s="50"/>
      <c r="G68" s="35"/>
    </row>
    <row r="69" spans="1:7" ht="15.75" customHeight="1" x14ac:dyDescent="0.25">
      <c r="A69" s="74"/>
      <c r="B69" s="50"/>
      <c r="C69" s="50"/>
      <c r="D69" s="50"/>
      <c r="E69" s="50"/>
      <c r="F69" s="50"/>
      <c r="G69" s="35"/>
    </row>
    <row r="70" spans="1:7" ht="15.75" customHeight="1" x14ac:dyDescent="0.25">
      <c r="A70" s="74"/>
      <c r="B70" s="50"/>
      <c r="C70" s="50"/>
      <c r="D70" s="50"/>
      <c r="E70" s="50"/>
      <c r="F70" s="50"/>
      <c r="G70" s="35"/>
    </row>
    <row r="71" spans="1:7" ht="15.75" customHeight="1" x14ac:dyDescent="0.25">
      <c r="A71" s="74"/>
      <c r="B71" s="50"/>
      <c r="C71" s="50"/>
      <c r="D71" s="50"/>
      <c r="E71" s="50"/>
      <c r="F71" s="50"/>
      <c r="G71" s="35"/>
    </row>
    <row r="72" spans="1:7" ht="15.75" customHeight="1" x14ac:dyDescent="0.25">
      <c r="A72" s="74"/>
      <c r="B72" s="50"/>
      <c r="C72" s="50"/>
      <c r="D72" s="50"/>
      <c r="E72" s="50"/>
      <c r="F72" s="50"/>
      <c r="G72" s="35"/>
    </row>
    <row r="73" spans="1:7" ht="15.75" customHeight="1" x14ac:dyDescent="0.25">
      <c r="A73" s="74"/>
      <c r="B73" s="50"/>
      <c r="C73" s="50"/>
      <c r="D73" s="50"/>
      <c r="E73" s="50"/>
      <c r="F73" s="50"/>
      <c r="G73" s="35"/>
    </row>
    <row r="74" spans="1:7" ht="15.75" customHeight="1" x14ac:dyDescent="0.25">
      <c r="A74" s="74"/>
      <c r="B74" s="50"/>
      <c r="C74" s="50"/>
      <c r="D74" s="50"/>
      <c r="E74" s="50"/>
      <c r="F74" s="50"/>
      <c r="G74" s="35"/>
    </row>
    <row r="75" spans="1:7" ht="15.75" customHeight="1" x14ac:dyDescent="0.25">
      <c r="A75" s="74"/>
      <c r="B75" s="50"/>
      <c r="C75" s="50"/>
      <c r="D75" s="50"/>
      <c r="E75" s="50"/>
      <c r="F75" s="50"/>
      <c r="G75" s="35"/>
    </row>
    <row r="76" spans="1:7" ht="15.75" customHeight="1" x14ac:dyDescent="0.25">
      <c r="A76" s="74"/>
      <c r="B76" s="50"/>
      <c r="C76" s="50"/>
      <c r="D76" s="50"/>
      <c r="E76" s="50"/>
      <c r="F76" s="50"/>
      <c r="G76" s="35"/>
    </row>
    <row r="77" spans="1:7" ht="15.75" customHeight="1" x14ac:dyDescent="0.25">
      <c r="A77" s="74"/>
      <c r="B77" s="50"/>
      <c r="C77" s="50"/>
      <c r="D77" s="50"/>
      <c r="E77" s="50"/>
      <c r="F77" s="50"/>
      <c r="G77" s="35"/>
    </row>
    <row r="78" spans="1:7" ht="15.75" customHeight="1" x14ac:dyDescent="0.25">
      <c r="A78" s="74"/>
      <c r="B78" s="50"/>
      <c r="C78" s="50"/>
      <c r="D78" s="50"/>
      <c r="E78" s="50"/>
      <c r="F78" s="50"/>
      <c r="G78" s="35"/>
    </row>
    <row r="79" spans="1:7" ht="15.75" customHeight="1" x14ac:dyDescent="0.25">
      <c r="A79" s="74"/>
      <c r="B79" s="50"/>
      <c r="C79" s="50"/>
      <c r="D79" s="50"/>
      <c r="E79" s="50"/>
      <c r="F79" s="50"/>
      <c r="G79" s="35"/>
    </row>
    <row r="80" spans="1:7" ht="15.75" customHeight="1" x14ac:dyDescent="0.25">
      <c r="A80" s="74"/>
      <c r="B80" s="50"/>
      <c r="C80" s="50"/>
      <c r="D80" s="50"/>
      <c r="E80" s="50"/>
      <c r="F80" s="50"/>
      <c r="G80" s="35"/>
    </row>
    <row r="81" spans="1:7" ht="15.75" customHeight="1" x14ac:dyDescent="0.25">
      <c r="A81" s="74"/>
      <c r="B81" s="50"/>
      <c r="C81" s="50"/>
      <c r="D81" s="50"/>
      <c r="E81" s="50"/>
      <c r="F81" s="50"/>
      <c r="G81" s="35"/>
    </row>
    <row r="82" spans="1:7" ht="15.75" customHeight="1" x14ac:dyDescent="0.25">
      <c r="A82" s="74"/>
      <c r="B82" s="50"/>
      <c r="C82" s="50"/>
      <c r="D82" s="50"/>
      <c r="E82" s="50"/>
      <c r="F82" s="50"/>
      <c r="G82" s="35"/>
    </row>
    <row r="83" spans="1:7" ht="15.75" customHeight="1" x14ac:dyDescent="0.25">
      <c r="A83" s="74"/>
      <c r="B83" s="50"/>
      <c r="C83" s="50"/>
      <c r="D83" s="50"/>
      <c r="E83" s="50"/>
      <c r="F83" s="50"/>
      <c r="G83" s="35"/>
    </row>
    <row r="84" spans="1:7" ht="15.75" customHeight="1" x14ac:dyDescent="0.25">
      <c r="A84" s="74"/>
      <c r="B84" s="50"/>
      <c r="C84" s="50"/>
      <c r="D84" s="50"/>
      <c r="E84" s="50"/>
      <c r="F84" s="50"/>
      <c r="G84" s="35"/>
    </row>
    <row r="85" spans="1:7" ht="15.75" customHeight="1" x14ac:dyDescent="0.25">
      <c r="A85" s="74"/>
      <c r="B85" s="50"/>
      <c r="C85" s="50"/>
      <c r="D85" s="50"/>
      <c r="E85" s="50"/>
      <c r="F85" s="50"/>
      <c r="G85" s="35"/>
    </row>
    <row r="86" spans="1:7" ht="15.75" customHeight="1" x14ac:dyDescent="0.25">
      <c r="A86" s="74"/>
      <c r="B86" s="50"/>
      <c r="C86" s="50"/>
      <c r="D86" s="50"/>
      <c r="E86" s="50"/>
      <c r="F86" s="50"/>
      <c r="G86" s="35"/>
    </row>
    <row r="87" spans="1:7" ht="15.75" customHeight="1" x14ac:dyDescent="0.25">
      <c r="A87" s="74"/>
      <c r="B87" s="50"/>
      <c r="C87" s="50"/>
      <c r="D87" s="50"/>
      <c r="E87" s="50"/>
      <c r="F87" s="50"/>
      <c r="G87" s="35"/>
    </row>
    <row r="88" spans="1:7" ht="15.75" customHeight="1" x14ac:dyDescent="0.25">
      <c r="A88" s="74"/>
      <c r="B88" s="50"/>
      <c r="C88" s="50"/>
      <c r="D88" s="50"/>
      <c r="E88" s="50"/>
      <c r="F88" s="50"/>
      <c r="G88" s="35"/>
    </row>
    <row r="89" spans="1:7" ht="15.75" customHeight="1" x14ac:dyDescent="0.25">
      <c r="A89" s="74"/>
      <c r="B89" s="50"/>
      <c r="C89" s="50"/>
      <c r="D89" s="50"/>
      <c r="E89" s="50"/>
      <c r="F89" s="50"/>
      <c r="G89" s="35"/>
    </row>
    <row r="90" spans="1:7" ht="15.75" customHeight="1" x14ac:dyDescent="0.25">
      <c r="A90" s="74"/>
      <c r="B90" s="50"/>
      <c r="C90" s="50"/>
      <c r="D90" s="50"/>
      <c r="E90" s="50"/>
      <c r="F90" s="50"/>
      <c r="G90" s="35"/>
    </row>
    <row r="91" spans="1:7" ht="15.75" customHeight="1" x14ac:dyDescent="0.25">
      <c r="A91" s="74"/>
      <c r="B91" s="50"/>
      <c r="C91" s="50"/>
      <c r="D91" s="50"/>
      <c r="E91" s="50"/>
      <c r="F91" s="50"/>
      <c r="G91" s="35"/>
    </row>
    <row r="92" spans="1:7" ht="15.75" customHeight="1" x14ac:dyDescent="0.25">
      <c r="A92" s="74"/>
      <c r="B92" s="50"/>
      <c r="C92" s="50"/>
      <c r="D92" s="50"/>
      <c r="E92" s="50"/>
      <c r="F92" s="50"/>
      <c r="G92" s="35"/>
    </row>
    <row r="93" spans="1:7" ht="15.75" customHeight="1" x14ac:dyDescent="0.25">
      <c r="A93" s="74"/>
      <c r="B93" s="50"/>
      <c r="C93" s="50"/>
      <c r="D93" s="50"/>
      <c r="E93" s="50"/>
      <c r="F93" s="50"/>
      <c r="G93" s="35"/>
    </row>
    <row r="94" spans="1:7" ht="15.75" customHeight="1" x14ac:dyDescent="0.25">
      <c r="A94" s="74"/>
      <c r="B94" s="50"/>
      <c r="C94" s="50"/>
      <c r="D94" s="50"/>
      <c r="E94" s="50"/>
      <c r="F94" s="50"/>
      <c r="G94" s="35"/>
    </row>
    <row r="95" spans="1:7" ht="15.75" customHeight="1" x14ac:dyDescent="0.25">
      <c r="A95" s="74"/>
      <c r="B95" s="50"/>
      <c r="C95" s="50"/>
      <c r="D95" s="50"/>
      <c r="E95" s="50"/>
      <c r="F95" s="50"/>
      <c r="G95" s="35"/>
    </row>
    <row r="96" spans="1:7" ht="15.75" customHeight="1" x14ac:dyDescent="0.25">
      <c r="A96" s="74"/>
      <c r="B96" s="50"/>
      <c r="C96" s="50"/>
      <c r="D96" s="50"/>
      <c r="E96" s="50"/>
      <c r="F96" s="50"/>
      <c r="G96" s="35"/>
    </row>
    <row r="97" spans="1:7" ht="15.75" customHeight="1" x14ac:dyDescent="0.25">
      <c r="A97" s="74"/>
      <c r="B97" s="50"/>
      <c r="C97" s="50"/>
      <c r="D97" s="50"/>
      <c r="E97" s="50"/>
      <c r="F97" s="50"/>
      <c r="G97" s="35"/>
    </row>
    <row r="98" spans="1:7" ht="15.75" customHeight="1" x14ac:dyDescent="0.25">
      <c r="A98" s="74"/>
      <c r="B98" s="50"/>
      <c r="C98" s="50"/>
      <c r="D98" s="50"/>
      <c r="E98" s="50"/>
      <c r="F98" s="50"/>
      <c r="G98" s="35"/>
    </row>
    <row r="99" spans="1:7" ht="15.75" customHeight="1" x14ac:dyDescent="0.25">
      <c r="A99" s="74"/>
      <c r="B99" s="50"/>
      <c r="C99" s="50"/>
      <c r="D99" s="50"/>
      <c r="E99" s="50"/>
      <c r="F99" s="50"/>
      <c r="G99" s="35"/>
    </row>
    <row r="100" spans="1:7" ht="15.75" customHeight="1" x14ac:dyDescent="0.25">
      <c r="A100" s="74"/>
      <c r="B100" s="50"/>
      <c r="C100" s="50"/>
      <c r="D100" s="50"/>
      <c r="E100" s="50"/>
      <c r="F100" s="50"/>
      <c r="G100" s="35"/>
    </row>
    <row r="101" spans="1:7" ht="15.75" customHeight="1" x14ac:dyDescent="0.25">
      <c r="A101" s="74"/>
      <c r="B101" s="50"/>
      <c r="C101" s="50"/>
      <c r="D101" s="50"/>
      <c r="E101" s="50"/>
      <c r="F101" s="50"/>
      <c r="G101" s="35"/>
    </row>
    <row r="102" spans="1:7" ht="15.75" customHeight="1" x14ac:dyDescent="0.25">
      <c r="A102" s="74"/>
      <c r="B102" s="50"/>
      <c r="C102" s="50"/>
      <c r="D102" s="50"/>
      <c r="E102" s="50"/>
      <c r="F102" s="50"/>
      <c r="G102" s="35"/>
    </row>
    <row r="103" spans="1:7" ht="15.75" customHeight="1" x14ac:dyDescent="0.25">
      <c r="A103" s="74"/>
      <c r="B103" s="50"/>
      <c r="C103" s="50"/>
      <c r="D103" s="50"/>
      <c r="E103" s="50"/>
      <c r="F103" s="50"/>
      <c r="G103" s="35"/>
    </row>
    <row r="104" spans="1:7" ht="15.75" customHeight="1" x14ac:dyDescent="0.25">
      <c r="A104" s="74"/>
      <c r="B104" s="50"/>
      <c r="C104" s="50"/>
      <c r="D104" s="50"/>
      <c r="E104" s="50"/>
      <c r="F104" s="50"/>
      <c r="G104" s="35"/>
    </row>
    <row r="105" spans="1:7" ht="15.75" customHeight="1" x14ac:dyDescent="0.25">
      <c r="A105" s="74"/>
      <c r="B105" s="50"/>
      <c r="C105" s="50"/>
      <c r="D105" s="50"/>
      <c r="E105" s="50"/>
      <c r="F105" s="50"/>
      <c r="G105" s="35"/>
    </row>
    <row r="106" spans="1:7" ht="15.75" customHeight="1" x14ac:dyDescent="0.25">
      <c r="A106" s="74"/>
      <c r="B106" s="50"/>
      <c r="C106" s="50"/>
      <c r="D106" s="50"/>
      <c r="E106" s="50"/>
      <c r="F106" s="50"/>
      <c r="G106" s="35"/>
    </row>
    <row r="107" spans="1:7" ht="15.75" customHeight="1" x14ac:dyDescent="0.25">
      <c r="A107" s="74"/>
      <c r="B107" s="50"/>
      <c r="C107" s="50"/>
      <c r="D107" s="50"/>
      <c r="E107" s="50"/>
      <c r="F107" s="50"/>
      <c r="G107" s="35"/>
    </row>
    <row r="108" spans="1:7" ht="15.75" customHeight="1" x14ac:dyDescent="0.25">
      <c r="A108" s="74"/>
      <c r="B108" s="50"/>
      <c r="C108" s="50"/>
      <c r="D108" s="50"/>
      <c r="E108" s="50"/>
      <c r="F108" s="50"/>
      <c r="G108" s="35"/>
    </row>
    <row r="109" spans="1:7" ht="15.75" customHeight="1" x14ac:dyDescent="0.25">
      <c r="A109" s="74"/>
      <c r="B109" s="50"/>
      <c r="C109" s="50"/>
      <c r="D109" s="50"/>
      <c r="E109" s="50"/>
      <c r="F109" s="50"/>
      <c r="G109" s="35"/>
    </row>
    <row r="110" spans="1:7" ht="15.75" customHeight="1" x14ac:dyDescent="0.25">
      <c r="A110" s="74"/>
      <c r="B110" s="50"/>
      <c r="C110" s="50"/>
      <c r="D110" s="50"/>
      <c r="E110" s="50"/>
      <c r="F110" s="50"/>
      <c r="G110" s="35"/>
    </row>
    <row r="111" spans="1:7" ht="15.75" customHeight="1" x14ac:dyDescent="0.25">
      <c r="A111" s="74"/>
      <c r="B111" s="50"/>
      <c r="C111" s="50"/>
      <c r="D111" s="50"/>
      <c r="E111" s="50"/>
      <c r="F111" s="50"/>
      <c r="G111" s="35"/>
    </row>
    <row r="112" spans="1:7" ht="15.75" customHeight="1" x14ac:dyDescent="0.25">
      <c r="A112" s="74"/>
      <c r="B112" s="50"/>
      <c r="C112" s="50"/>
      <c r="D112" s="50"/>
      <c r="E112" s="50"/>
      <c r="F112" s="50"/>
      <c r="G112" s="35"/>
    </row>
    <row r="113" spans="1:7" ht="15.75" customHeight="1" x14ac:dyDescent="0.25">
      <c r="A113" s="74"/>
      <c r="B113" s="50"/>
      <c r="C113" s="50"/>
      <c r="D113" s="50"/>
      <c r="E113" s="50"/>
      <c r="F113" s="50"/>
      <c r="G113" s="35"/>
    </row>
    <row r="114" spans="1:7" ht="15.75" customHeight="1" x14ac:dyDescent="0.25">
      <c r="A114" s="74"/>
      <c r="B114" s="50"/>
      <c r="C114" s="50"/>
      <c r="D114" s="50"/>
      <c r="E114" s="50"/>
      <c r="F114" s="50"/>
      <c r="G114" s="35"/>
    </row>
    <row r="115" spans="1:7" ht="15.75" customHeight="1" x14ac:dyDescent="0.25">
      <c r="A115" s="74"/>
      <c r="B115" s="50"/>
      <c r="C115" s="50"/>
      <c r="D115" s="50"/>
      <c r="E115" s="50"/>
      <c r="F115" s="50"/>
      <c r="G115" s="35"/>
    </row>
    <row r="116" spans="1:7" ht="15.75" customHeight="1" x14ac:dyDescent="0.25">
      <c r="A116" s="74"/>
      <c r="B116" s="50"/>
      <c r="C116" s="50"/>
      <c r="D116" s="50"/>
      <c r="E116" s="50"/>
      <c r="F116" s="50"/>
      <c r="G116" s="35"/>
    </row>
    <row r="117" spans="1:7" ht="15.75" customHeight="1" x14ac:dyDescent="0.25">
      <c r="A117" s="74"/>
      <c r="B117" s="50"/>
      <c r="C117" s="50"/>
      <c r="D117" s="50"/>
      <c r="E117" s="50"/>
      <c r="F117" s="50"/>
      <c r="G117" s="35"/>
    </row>
    <row r="118" spans="1:7" ht="15.75" customHeight="1" x14ac:dyDescent="0.25">
      <c r="A118" s="74"/>
      <c r="B118" s="50"/>
      <c r="C118" s="50"/>
      <c r="D118" s="50"/>
      <c r="E118" s="50"/>
      <c r="F118" s="50"/>
      <c r="G118" s="35"/>
    </row>
    <row r="119" spans="1:7" ht="15.75" customHeight="1" x14ac:dyDescent="0.25">
      <c r="A119" s="74"/>
      <c r="B119" s="50"/>
      <c r="C119" s="50"/>
      <c r="D119" s="50"/>
      <c r="E119" s="50"/>
      <c r="F119" s="50"/>
      <c r="G119" s="35"/>
    </row>
    <row r="120" spans="1:7" ht="15.75" customHeight="1" x14ac:dyDescent="0.25">
      <c r="A120" s="74"/>
      <c r="B120" s="50"/>
      <c r="C120" s="50"/>
      <c r="D120" s="50"/>
      <c r="E120" s="50"/>
      <c r="F120" s="50"/>
      <c r="G120" s="35"/>
    </row>
    <row r="121" spans="1:7" ht="15.75" customHeight="1" x14ac:dyDescent="0.25">
      <c r="A121" s="74"/>
      <c r="B121" s="50"/>
      <c r="C121" s="50"/>
      <c r="D121" s="50"/>
      <c r="E121" s="50"/>
      <c r="F121" s="50"/>
      <c r="G121" s="35"/>
    </row>
    <row r="122" spans="1:7" ht="15.75" customHeight="1" x14ac:dyDescent="0.25">
      <c r="A122" s="74"/>
      <c r="B122" s="50"/>
      <c r="C122" s="50"/>
      <c r="D122" s="50"/>
      <c r="E122" s="50"/>
      <c r="F122" s="50"/>
      <c r="G122" s="35"/>
    </row>
    <row r="123" spans="1:7" ht="15.75" customHeight="1" x14ac:dyDescent="0.25">
      <c r="A123" s="74"/>
      <c r="B123" s="50"/>
      <c r="C123" s="50"/>
      <c r="D123" s="50"/>
      <c r="E123" s="50"/>
      <c r="F123" s="50"/>
      <c r="G123" s="35"/>
    </row>
    <row r="124" spans="1:7" ht="15.75" customHeight="1" x14ac:dyDescent="0.25">
      <c r="A124" s="74"/>
      <c r="B124" s="50"/>
      <c r="C124" s="50"/>
      <c r="D124" s="50"/>
      <c r="E124" s="50"/>
      <c r="F124" s="50"/>
      <c r="G124" s="35"/>
    </row>
    <row r="125" spans="1:7" ht="15.75" customHeight="1" x14ac:dyDescent="0.25">
      <c r="A125" s="74"/>
      <c r="B125" s="50"/>
      <c r="C125" s="50"/>
      <c r="D125" s="50"/>
      <c r="E125" s="50"/>
      <c r="F125" s="50"/>
      <c r="G125" s="35"/>
    </row>
    <row r="126" spans="1:7" ht="15.75" customHeight="1" x14ac:dyDescent="0.25">
      <c r="A126" s="74"/>
      <c r="B126" s="50"/>
      <c r="C126" s="50"/>
      <c r="D126" s="50"/>
      <c r="E126" s="50"/>
      <c r="F126" s="50"/>
      <c r="G126" s="35"/>
    </row>
    <row r="127" spans="1:7" ht="15.75" customHeight="1" x14ac:dyDescent="0.25">
      <c r="A127" s="74"/>
      <c r="B127" s="50"/>
      <c r="C127" s="50"/>
      <c r="D127" s="50"/>
      <c r="E127" s="50"/>
      <c r="F127" s="50"/>
      <c r="G127" s="35"/>
    </row>
    <row r="128" spans="1:7" ht="15.75" customHeight="1" x14ac:dyDescent="0.25">
      <c r="A128" s="74"/>
      <c r="B128" s="50"/>
      <c r="C128" s="50"/>
      <c r="D128" s="50"/>
      <c r="E128" s="50"/>
      <c r="F128" s="50"/>
      <c r="G128" s="35"/>
    </row>
    <row r="129" spans="1:7" ht="15.75" customHeight="1" x14ac:dyDescent="0.25">
      <c r="A129" s="74"/>
      <c r="B129" s="50"/>
      <c r="C129" s="50"/>
      <c r="D129" s="50"/>
      <c r="E129" s="50"/>
      <c r="F129" s="50"/>
      <c r="G129" s="35"/>
    </row>
    <row r="130" spans="1:7" ht="15.75" customHeight="1" x14ac:dyDescent="0.25">
      <c r="A130" s="74"/>
      <c r="B130" s="50"/>
      <c r="C130" s="50"/>
      <c r="D130" s="50"/>
      <c r="E130" s="50"/>
      <c r="F130" s="50"/>
      <c r="G130" s="35"/>
    </row>
    <row r="131" spans="1:7" ht="15.75" customHeight="1" x14ac:dyDescent="0.25">
      <c r="A131" s="74"/>
      <c r="B131" s="50"/>
      <c r="C131" s="50"/>
      <c r="D131" s="50"/>
      <c r="E131" s="50"/>
      <c r="F131" s="50"/>
      <c r="G131" s="35"/>
    </row>
    <row r="132" spans="1:7" ht="15.75" customHeight="1" x14ac:dyDescent="0.25">
      <c r="A132" s="74"/>
      <c r="B132" s="50"/>
      <c r="C132" s="50"/>
      <c r="D132" s="50"/>
      <c r="E132" s="50"/>
      <c r="F132" s="50"/>
      <c r="G132" s="35"/>
    </row>
    <row r="133" spans="1:7" ht="15.75" customHeight="1" x14ac:dyDescent="0.25">
      <c r="A133" s="74"/>
      <c r="B133" s="50"/>
      <c r="C133" s="50"/>
      <c r="D133" s="50"/>
      <c r="E133" s="50"/>
      <c r="F133" s="50"/>
      <c r="G133" s="35"/>
    </row>
    <row r="134" spans="1:7" ht="15.75" customHeight="1" x14ac:dyDescent="0.25">
      <c r="A134" s="74"/>
      <c r="B134" s="50"/>
      <c r="C134" s="50"/>
      <c r="D134" s="50"/>
      <c r="E134" s="50"/>
      <c r="F134" s="50"/>
      <c r="G134" s="35"/>
    </row>
    <row r="135" spans="1:7" ht="15.75" customHeight="1" x14ac:dyDescent="0.25">
      <c r="A135" s="74"/>
      <c r="B135" s="50"/>
      <c r="C135" s="50"/>
      <c r="D135" s="50"/>
      <c r="E135" s="50"/>
      <c r="F135" s="50"/>
      <c r="G135" s="35"/>
    </row>
    <row r="136" spans="1:7" ht="15.75" customHeight="1" x14ac:dyDescent="0.25">
      <c r="A136" s="74"/>
      <c r="B136" s="50"/>
      <c r="C136" s="50"/>
      <c r="D136" s="50"/>
      <c r="E136" s="50"/>
      <c r="F136" s="50"/>
      <c r="G136" s="35"/>
    </row>
    <row r="137" spans="1:7" ht="15.75" customHeight="1" x14ac:dyDescent="0.25">
      <c r="A137" s="74"/>
      <c r="B137" s="50"/>
      <c r="C137" s="50"/>
      <c r="D137" s="50"/>
      <c r="E137" s="50"/>
      <c r="F137" s="50"/>
      <c r="G137" s="35"/>
    </row>
    <row r="138" spans="1:7" ht="15.75" customHeight="1" x14ac:dyDescent="0.25">
      <c r="A138" s="74"/>
      <c r="B138" s="50"/>
      <c r="C138" s="50"/>
      <c r="D138" s="50"/>
      <c r="E138" s="50"/>
      <c r="F138" s="50"/>
      <c r="G138" s="35"/>
    </row>
    <row r="139" spans="1:7" ht="15.75" customHeight="1" x14ac:dyDescent="0.25">
      <c r="A139" s="74"/>
      <c r="B139" s="50"/>
      <c r="C139" s="50"/>
      <c r="D139" s="50"/>
      <c r="E139" s="50"/>
      <c r="F139" s="50"/>
      <c r="G139" s="35"/>
    </row>
    <row r="140" spans="1:7" ht="15.75" customHeight="1" x14ac:dyDescent="0.25">
      <c r="A140" s="74"/>
      <c r="B140" s="50"/>
      <c r="C140" s="50"/>
      <c r="D140" s="50"/>
      <c r="E140" s="50"/>
      <c r="F140" s="50"/>
      <c r="G140" s="35"/>
    </row>
    <row r="141" spans="1:7" ht="15.75" customHeight="1" x14ac:dyDescent="0.25">
      <c r="A141" s="74"/>
      <c r="B141" s="50"/>
      <c r="C141" s="50"/>
      <c r="D141" s="50"/>
      <c r="E141" s="50"/>
      <c r="F141" s="50"/>
      <c r="G141" s="35"/>
    </row>
    <row r="142" spans="1:7" ht="15.75" customHeight="1" x14ac:dyDescent="0.25">
      <c r="A142" s="74"/>
      <c r="B142" s="50"/>
      <c r="C142" s="50"/>
      <c r="D142" s="50"/>
      <c r="E142" s="50"/>
      <c r="F142" s="50"/>
      <c r="G142" s="35"/>
    </row>
    <row r="143" spans="1:7" ht="15.75" customHeight="1" x14ac:dyDescent="0.25">
      <c r="A143" s="74"/>
      <c r="B143" s="50"/>
      <c r="C143" s="50"/>
      <c r="D143" s="50"/>
      <c r="E143" s="50"/>
      <c r="F143" s="50"/>
      <c r="G143" s="35"/>
    </row>
    <row r="144" spans="1:7" ht="15.75" customHeight="1" x14ac:dyDescent="0.25">
      <c r="A144" s="74"/>
      <c r="B144" s="50"/>
      <c r="C144" s="50"/>
      <c r="D144" s="50"/>
      <c r="E144" s="50"/>
      <c r="F144" s="50"/>
      <c r="G144" s="35"/>
    </row>
    <row r="145" spans="1:7" ht="15.75" customHeight="1" x14ac:dyDescent="0.25">
      <c r="A145" s="74"/>
      <c r="B145" s="50"/>
      <c r="C145" s="50"/>
      <c r="D145" s="50"/>
      <c r="E145" s="50"/>
      <c r="F145" s="50"/>
      <c r="G145" s="35"/>
    </row>
    <row r="146" spans="1:7" ht="15.75" customHeight="1" x14ac:dyDescent="0.25">
      <c r="A146" s="74"/>
      <c r="B146" s="50"/>
      <c r="C146" s="50"/>
      <c r="D146" s="50"/>
      <c r="E146" s="50"/>
      <c r="F146" s="50"/>
      <c r="G146" s="35"/>
    </row>
    <row r="147" spans="1:7" ht="15.75" customHeight="1" x14ac:dyDescent="0.25">
      <c r="A147" s="74"/>
      <c r="B147" s="50"/>
      <c r="C147" s="50"/>
      <c r="D147" s="50"/>
      <c r="E147" s="50"/>
      <c r="F147" s="50"/>
      <c r="G147" s="35"/>
    </row>
    <row r="148" spans="1:7" ht="15.75" customHeight="1" x14ac:dyDescent="0.25">
      <c r="A148" s="74"/>
      <c r="B148" s="50"/>
      <c r="C148" s="50"/>
      <c r="D148" s="50"/>
      <c r="E148" s="50"/>
      <c r="F148" s="50"/>
      <c r="G148" s="35"/>
    </row>
    <row r="149" spans="1:7" ht="15.75" customHeight="1" x14ac:dyDescent="0.25">
      <c r="A149" s="74"/>
      <c r="B149" s="50"/>
      <c r="C149" s="50"/>
      <c r="D149" s="50"/>
      <c r="E149" s="50"/>
      <c r="F149" s="50"/>
      <c r="G149" s="35"/>
    </row>
    <row r="150" spans="1:7" ht="15.75" customHeight="1" x14ac:dyDescent="0.25">
      <c r="A150" s="74"/>
      <c r="B150" s="50"/>
      <c r="C150" s="50"/>
      <c r="D150" s="50"/>
      <c r="E150" s="50"/>
      <c r="F150" s="50"/>
      <c r="G150" s="35"/>
    </row>
    <row r="151" spans="1:7" ht="15.75" customHeight="1" x14ac:dyDescent="0.25">
      <c r="A151" s="74"/>
      <c r="B151" s="50"/>
      <c r="C151" s="50"/>
      <c r="D151" s="50"/>
      <c r="E151" s="50"/>
      <c r="F151" s="50"/>
      <c r="G151" s="35"/>
    </row>
    <row r="152" spans="1:7" ht="15.75" customHeight="1" x14ac:dyDescent="0.25">
      <c r="A152" s="74"/>
      <c r="B152" s="50"/>
      <c r="C152" s="50"/>
      <c r="D152" s="50"/>
      <c r="E152" s="50"/>
      <c r="F152" s="50"/>
      <c r="G152" s="35"/>
    </row>
    <row r="153" spans="1:7" ht="15.75" customHeight="1" x14ac:dyDescent="0.25">
      <c r="A153" s="74"/>
      <c r="B153" s="50"/>
      <c r="C153" s="50"/>
      <c r="D153" s="50"/>
      <c r="E153" s="50"/>
      <c r="F153" s="50"/>
      <c r="G153" s="35"/>
    </row>
    <row r="154" spans="1:7" ht="15.75" customHeight="1" x14ac:dyDescent="0.25">
      <c r="A154" s="74"/>
      <c r="B154" s="50"/>
      <c r="C154" s="50"/>
      <c r="D154" s="50"/>
      <c r="E154" s="50"/>
      <c r="F154" s="50"/>
      <c r="G154" s="35"/>
    </row>
    <row r="155" spans="1:7" ht="15.75" customHeight="1" x14ac:dyDescent="0.25">
      <c r="A155" s="74"/>
      <c r="B155" s="50"/>
      <c r="C155" s="50"/>
      <c r="D155" s="50"/>
      <c r="E155" s="50"/>
      <c r="F155" s="50"/>
      <c r="G155" s="35"/>
    </row>
    <row r="156" spans="1:7" ht="15.75" customHeight="1" x14ac:dyDescent="0.25">
      <c r="A156" s="74"/>
      <c r="B156" s="50"/>
      <c r="C156" s="50"/>
      <c r="D156" s="50"/>
      <c r="E156" s="50"/>
      <c r="F156" s="50"/>
      <c r="G156" s="35"/>
    </row>
    <row r="157" spans="1:7" ht="15.75" customHeight="1" x14ac:dyDescent="0.25">
      <c r="A157" s="74"/>
      <c r="B157" s="50"/>
      <c r="C157" s="50"/>
      <c r="D157" s="50"/>
      <c r="E157" s="50"/>
      <c r="F157" s="50"/>
      <c r="G157" s="35"/>
    </row>
    <row r="158" spans="1:7" ht="15.75" customHeight="1" x14ac:dyDescent="0.25">
      <c r="A158" s="74"/>
      <c r="B158" s="50"/>
      <c r="C158" s="50"/>
      <c r="D158" s="50"/>
      <c r="E158" s="50"/>
      <c r="F158" s="50"/>
      <c r="G158" s="35"/>
    </row>
    <row r="159" spans="1:7" ht="15.75" customHeight="1" x14ac:dyDescent="0.25">
      <c r="A159" s="74"/>
      <c r="B159" s="50"/>
      <c r="C159" s="50"/>
      <c r="D159" s="50"/>
      <c r="E159" s="50"/>
      <c r="F159" s="50"/>
      <c r="G159" s="35"/>
    </row>
    <row r="160" spans="1:7" ht="15.75" customHeight="1" x14ac:dyDescent="0.25">
      <c r="A160" s="74"/>
      <c r="B160" s="50"/>
      <c r="C160" s="50"/>
      <c r="D160" s="50"/>
      <c r="E160" s="50"/>
      <c r="F160" s="50"/>
      <c r="G160" s="35"/>
    </row>
    <row r="161" spans="1:7" ht="15.75" customHeight="1" x14ac:dyDescent="0.25">
      <c r="A161" s="74"/>
      <c r="B161" s="50"/>
      <c r="C161" s="50"/>
      <c r="D161" s="50"/>
      <c r="E161" s="50"/>
      <c r="F161" s="50"/>
      <c r="G161" s="35"/>
    </row>
    <row r="162" spans="1:7" ht="15.75" customHeight="1" x14ac:dyDescent="0.25">
      <c r="A162" s="74"/>
      <c r="B162" s="50"/>
      <c r="C162" s="50"/>
      <c r="D162" s="50"/>
      <c r="E162" s="50"/>
      <c r="F162" s="50"/>
      <c r="G162" s="35"/>
    </row>
    <row r="163" spans="1:7" ht="15.75" customHeight="1" x14ac:dyDescent="0.25">
      <c r="A163" s="74"/>
      <c r="B163" s="50"/>
      <c r="C163" s="50"/>
      <c r="D163" s="50"/>
      <c r="E163" s="50"/>
      <c r="F163" s="50"/>
      <c r="G163" s="35"/>
    </row>
    <row r="164" spans="1:7" ht="15.75" customHeight="1" x14ac:dyDescent="0.25">
      <c r="A164" s="74"/>
      <c r="B164" s="50"/>
      <c r="C164" s="50"/>
      <c r="D164" s="50"/>
      <c r="E164" s="50"/>
      <c r="F164" s="50"/>
      <c r="G164" s="35"/>
    </row>
    <row r="165" spans="1:7" ht="15.75" customHeight="1" x14ac:dyDescent="0.25">
      <c r="A165" s="74"/>
      <c r="B165" s="50"/>
      <c r="C165" s="50"/>
      <c r="D165" s="50"/>
      <c r="E165" s="50"/>
      <c r="F165" s="50"/>
      <c r="G165" s="35"/>
    </row>
    <row r="166" spans="1:7" ht="15.75" customHeight="1" x14ac:dyDescent="0.25">
      <c r="A166" s="74"/>
      <c r="B166" s="50"/>
      <c r="C166" s="50"/>
      <c r="D166" s="50"/>
      <c r="E166" s="50"/>
      <c r="F166" s="50"/>
      <c r="G166" s="35"/>
    </row>
    <row r="167" spans="1:7" ht="15.75" customHeight="1" x14ac:dyDescent="0.25">
      <c r="A167" s="74"/>
      <c r="B167" s="50"/>
      <c r="C167" s="50"/>
      <c r="D167" s="50"/>
      <c r="E167" s="50"/>
      <c r="F167" s="50"/>
      <c r="G167" s="35"/>
    </row>
    <row r="168" spans="1:7" ht="15.75" customHeight="1" x14ac:dyDescent="0.25">
      <c r="A168" s="74"/>
      <c r="B168" s="50"/>
      <c r="C168" s="50"/>
      <c r="D168" s="50"/>
      <c r="E168" s="50"/>
      <c r="F168" s="50"/>
      <c r="G168" s="35"/>
    </row>
    <row r="169" spans="1:7" ht="15.75" customHeight="1" x14ac:dyDescent="0.25">
      <c r="A169" s="74"/>
      <c r="B169" s="50"/>
      <c r="C169" s="50"/>
      <c r="D169" s="50"/>
      <c r="E169" s="50"/>
      <c r="F169" s="50"/>
      <c r="G169" s="35"/>
    </row>
    <row r="170" spans="1:7" ht="15.75" customHeight="1" x14ac:dyDescent="0.25">
      <c r="A170" s="74"/>
      <c r="B170" s="50"/>
      <c r="C170" s="50"/>
      <c r="D170" s="50"/>
      <c r="E170" s="50"/>
      <c r="F170" s="50"/>
      <c r="G170" s="35"/>
    </row>
    <row r="171" spans="1:7" ht="15.75" customHeight="1" x14ac:dyDescent="0.25">
      <c r="A171" s="74"/>
      <c r="B171" s="50"/>
      <c r="C171" s="50"/>
      <c r="D171" s="50"/>
      <c r="E171" s="50"/>
      <c r="F171" s="50"/>
      <c r="G171" s="35"/>
    </row>
    <row r="172" spans="1:7" ht="15.75" customHeight="1" x14ac:dyDescent="0.25">
      <c r="A172" s="74"/>
      <c r="B172" s="50"/>
      <c r="C172" s="50"/>
      <c r="D172" s="50"/>
      <c r="E172" s="50"/>
      <c r="F172" s="50"/>
      <c r="G172" s="35"/>
    </row>
    <row r="173" spans="1:7" ht="15.75" customHeight="1" x14ac:dyDescent="0.25">
      <c r="A173" s="74"/>
      <c r="B173" s="50"/>
      <c r="C173" s="50"/>
      <c r="D173" s="50"/>
      <c r="E173" s="50"/>
      <c r="F173" s="50"/>
      <c r="G173" s="35"/>
    </row>
    <row r="174" spans="1:7" ht="15.75" customHeight="1" x14ac:dyDescent="0.25">
      <c r="A174" s="74"/>
      <c r="B174" s="50"/>
      <c r="C174" s="50"/>
      <c r="D174" s="50"/>
      <c r="E174" s="50"/>
      <c r="F174" s="50"/>
      <c r="G174" s="35"/>
    </row>
    <row r="175" spans="1:7" ht="15.75" customHeight="1" x14ac:dyDescent="0.25">
      <c r="A175" s="74"/>
      <c r="B175" s="50"/>
      <c r="C175" s="50"/>
      <c r="D175" s="50"/>
      <c r="E175" s="50"/>
      <c r="F175" s="50"/>
      <c r="G175" s="35"/>
    </row>
    <row r="176" spans="1:7" ht="15.75" customHeight="1" x14ac:dyDescent="0.25">
      <c r="A176" s="74"/>
      <c r="B176" s="50"/>
      <c r="C176" s="50"/>
      <c r="D176" s="50"/>
      <c r="E176" s="50"/>
      <c r="F176" s="50"/>
      <c r="G176" s="35"/>
    </row>
    <row r="177" spans="1:7" ht="15.75" customHeight="1" x14ac:dyDescent="0.25">
      <c r="A177" s="74"/>
      <c r="B177" s="50"/>
      <c r="C177" s="50"/>
      <c r="D177" s="50"/>
      <c r="E177" s="50"/>
      <c r="F177" s="50"/>
      <c r="G177" s="35"/>
    </row>
    <row r="178" spans="1:7" ht="15.75" customHeight="1" x14ac:dyDescent="0.25">
      <c r="A178" s="74"/>
      <c r="B178" s="50"/>
      <c r="C178" s="50"/>
      <c r="D178" s="50"/>
      <c r="E178" s="50"/>
      <c r="F178" s="50"/>
      <c r="G178" s="35"/>
    </row>
    <row r="179" spans="1:7" ht="15.75" customHeight="1" x14ac:dyDescent="0.25">
      <c r="A179" s="74"/>
      <c r="B179" s="50"/>
      <c r="C179" s="50"/>
      <c r="D179" s="50"/>
      <c r="E179" s="50"/>
      <c r="F179" s="50"/>
      <c r="G179" s="35"/>
    </row>
    <row r="180" spans="1:7" ht="15.75" customHeight="1" x14ac:dyDescent="0.25">
      <c r="A180" s="74"/>
      <c r="B180" s="50"/>
      <c r="C180" s="50"/>
      <c r="D180" s="50"/>
      <c r="E180" s="50"/>
      <c r="F180" s="50"/>
      <c r="G180" s="35"/>
    </row>
    <row r="181" spans="1:7" ht="15.75" customHeight="1" x14ac:dyDescent="0.25">
      <c r="A181" s="74"/>
      <c r="B181" s="50"/>
      <c r="C181" s="50"/>
      <c r="D181" s="50"/>
      <c r="E181" s="50"/>
      <c r="F181" s="50"/>
      <c r="G181" s="35"/>
    </row>
    <row r="182" spans="1:7" ht="15.75" customHeight="1" x14ac:dyDescent="0.25">
      <c r="A182" s="74"/>
      <c r="B182" s="50"/>
      <c r="C182" s="50"/>
      <c r="D182" s="50"/>
      <c r="E182" s="50"/>
      <c r="F182" s="50"/>
      <c r="G182" s="35"/>
    </row>
    <row r="183" spans="1:7" ht="15.75" customHeight="1" x14ac:dyDescent="0.25">
      <c r="A183" s="74"/>
      <c r="B183" s="50"/>
      <c r="C183" s="50"/>
      <c r="D183" s="50"/>
      <c r="E183" s="50"/>
      <c r="F183" s="50"/>
      <c r="G183" s="35"/>
    </row>
    <row r="184" spans="1:7" ht="15.75" customHeight="1" x14ac:dyDescent="0.25">
      <c r="A184" s="74"/>
      <c r="B184" s="50"/>
      <c r="C184" s="50"/>
      <c r="D184" s="50"/>
      <c r="E184" s="50"/>
      <c r="F184" s="50"/>
      <c r="G184" s="35"/>
    </row>
    <row r="185" spans="1:7" ht="15.75" customHeight="1" x14ac:dyDescent="0.25">
      <c r="A185" s="74"/>
      <c r="B185" s="50"/>
      <c r="C185" s="50"/>
      <c r="D185" s="50"/>
      <c r="E185" s="50"/>
      <c r="F185" s="50"/>
      <c r="G185" s="35"/>
    </row>
    <row r="186" spans="1:7" ht="15.75" customHeight="1" x14ac:dyDescent="0.25">
      <c r="A186" s="74"/>
      <c r="B186" s="50"/>
      <c r="C186" s="50"/>
      <c r="D186" s="50"/>
      <c r="E186" s="50"/>
      <c r="F186" s="50"/>
      <c r="G186" s="35"/>
    </row>
    <row r="187" spans="1:7" ht="15.75" customHeight="1" x14ac:dyDescent="0.25">
      <c r="A187" s="74"/>
      <c r="B187" s="50"/>
      <c r="C187" s="50"/>
      <c r="D187" s="50"/>
      <c r="E187" s="50"/>
      <c r="F187" s="50"/>
      <c r="G187" s="35"/>
    </row>
    <row r="188" spans="1:7" ht="15.75" customHeight="1" x14ac:dyDescent="0.25">
      <c r="A188" s="74"/>
      <c r="B188" s="50"/>
      <c r="C188" s="50"/>
      <c r="D188" s="50"/>
      <c r="E188" s="50"/>
      <c r="F188" s="50"/>
      <c r="G188" s="35"/>
    </row>
    <row r="189" spans="1:7" ht="15.75" customHeight="1" x14ac:dyDescent="0.25">
      <c r="A189" s="74"/>
      <c r="B189" s="50"/>
      <c r="C189" s="50"/>
      <c r="D189" s="50"/>
      <c r="E189" s="50"/>
      <c r="F189" s="50"/>
      <c r="G189" s="35"/>
    </row>
    <row r="190" spans="1:7" ht="15.75" customHeight="1" x14ac:dyDescent="0.25">
      <c r="A190" s="74"/>
      <c r="B190" s="50"/>
      <c r="C190" s="50"/>
      <c r="D190" s="50"/>
      <c r="E190" s="50"/>
      <c r="F190" s="50"/>
      <c r="G190" s="35"/>
    </row>
    <row r="191" spans="1:7" ht="15.75" customHeight="1" x14ac:dyDescent="0.25">
      <c r="A191" s="74"/>
      <c r="B191" s="50"/>
      <c r="C191" s="50"/>
      <c r="D191" s="50"/>
      <c r="E191" s="50"/>
      <c r="F191" s="50"/>
      <c r="G191" s="35"/>
    </row>
    <row r="192" spans="1:7" ht="15.75" customHeight="1" x14ac:dyDescent="0.25">
      <c r="A192" s="74"/>
      <c r="B192" s="50"/>
      <c r="C192" s="50"/>
      <c r="D192" s="50"/>
      <c r="E192" s="50"/>
      <c r="F192" s="50"/>
      <c r="G192" s="35"/>
    </row>
    <row r="193" spans="1:7" ht="15.75" customHeight="1" x14ac:dyDescent="0.25">
      <c r="A193" s="74"/>
      <c r="B193" s="50"/>
      <c r="C193" s="50"/>
      <c r="D193" s="50"/>
      <c r="E193" s="50"/>
      <c r="F193" s="50"/>
      <c r="G193" s="35"/>
    </row>
    <row r="194" spans="1:7" ht="15.75" customHeight="1" x14ac:dyDescent="0.25">
      <c r="A194" s="74"/>
      <c r="B194" s="50"/>
      <c r="C194" s="50"/>
      <c r="D194" s="50"/>
      <c r="E194" s="50"/>
      <c r="F194" s="50"/>
      <c r="G194" s="35"/>
    </row>
    <row r="195" spans="1:7" ht="15.75" customHeight="1" x14ac:dyDescent="0.25">
      <c r="A195" s="74"/>
      <c r="B195" s="50"/>
      <c r="C195" s="50"/>
      <c r="D195" s="50"/>
      <c r="E195" s="50"/>
      <c r="F195" s="50"/>
      <c r="G195" s="35"/>
    </row>
    <row r="196" spans="1:7" ht="15.75" customHeight="1" x14ac:dyDescent="0.25">
      <c r="A196" s="74"/>
      <c r="B196" s="50"/>
      <c r="C196" s="50"/>
      <c r="D196" s="50"/>
      <c r="E196" s="50"/>
      <c r="F196" s="50"/>
      <c r="G196" s="35"/>
    </row>
    <row r="197" spans="1:7" ht="15.75" customHeight="1" x14ac:dyDescent="0.25">
      <c r="A197" s="74"/>
      <c r="B197" s="50"/>
      <c r="C197" s="50"/>
      <c r="D197" s="50"/>
      <c r="E197" s="50"/>
      <c r="F197" s="50"/>
      <c r="G197" s="35"/>
    </row>
    <row r="198" spans="1:7" ht="15.75" customHeight="1" x14ac:dyDescent="0.25">
      <c r="A198" s="74"/>
      <c r="B198" s="50"/>
      <c r="C198" s="50"/>
      <c r="D198" s="50"/>
      <c r="E198" s="50"/>
      <c r="F198" s="50"/>
      <c r="G198" s="35"/>
    </row>
    <row r="199" spans="1:7" ht="15.75" customHeight="1" x14ac:dyDescent="0.25">
      <c r="A199" s="74"/>
      <c r="B199" s="50"/>
      <c r="C199" s="50"/>
      <c r="D199" s="50"/>
      <c r="E199" s="50"/>
      <c r="F199" s="50"/>
      <c r="G199" s="35"/>
    </row>
    <row r="200" spans="1:7" ht="15.75" customHeight="1" x14ac:dyDescent="0.25">
      <c r="A200" s="74"/>
      <c r="B200" s="50"/>
      <c r="C200" s="50"/>
      <c r="D200" s="50"/>
      <c r="E200" s="50"/>
      <c r="F200" s="50"/>
      <c r="G200" s="35"/>
    </row>
    <row r="201" spans="1:7" ht="15.75" customHeight="1" x14ac:dyDescent="0.25">
      <c r="A201" s="74"/>
      <c r="B201" s="50"/>
      <c r="C201" s="50"/>
      <c r="D201" s="50"/>
      <c r="E201" s="50"/>
      <c r="F201" s="50"/>
      <c r="G201" s="35"/>
    </row>
    <row r="202" spans="1:7" ht="15.75" customHeight="1" x14ac:dyDescent="0.25">
      <c r="A202" s="74"/>
      <c r="B202" s="50"/>
      <c r="C202" s="50"/>
      <c r="D202" s="50"/>
      <c r="E202" s="50"/>
      <c r="F202" s="50"/>
      <c r="G202" s="35"/>
    </row>
    <row r="203" spans="1:7" ht="15.75" customHeight="1" x14ac:dyDescent="0.25">
      <c r="A203" s="74"/>
      <c r="B203" s="50"/>
      <c r="C203" s="50"/>
      <c r="D203" s="50"/>
      <c r="E203" s="50"/>
      <c r="F203" s="50"/>
      <c r="G203" s="35"/>
    </row>
    <row r="204" spans="1:7" ht="15.75" customHeight="1" x14ac:dyDescent="0.25">
      <c r="A204" s="74"/>
      <c r="B204" s="50"/>
      <c r="C204" s="50"/>
      <c r="D204" s="50"/>
      <c r="E204" s="50"/>
      <c r="F204" s="50"/>
      <c r="G204" s="35"/>
    </row>
    <row r="205" spans="1:7" ht="15.75" customHeight="1" x14ac:dyDescent="0.25">
      <c r="A205" s="74"/>
      <c r="B205" s="50"/>
      <c r="C205" s="50"/>
      <c r="D205" s="50"/>
      <c r="E205" s="50"/>
      <c r="F205" s="50"/>
      <c r="G205" s="35"/>
    </row>
    <row r="206" spans="1:7" ht="15.75" customHeight="1" x14ac:dyDescent="0.25">
      <c r="A206" s="74"/>
      <c r="B206" s="50"/>
      <c r="C206" s="50"/>
      <c r="D206" s="50"/>
      <c r="E206" s="50"/>
      <c r="F206" s="50"/>
      <c r="G206" s="35"/>
    </row>
    <row r="207" spans="1:7" ht="15.75" customHeight="1" x14ac:dyDescent="0.25">
      <c r="A207" s="74"/>
      <c r="B207" s="50"/>
      <c r="C207" s="50"/>
      <c r="D207" s="50"/>
      <c r="E207" s="50"/>
      <c r="F207" s="50"/>
      <c r="G207" s="35"/>
    </row>
    <row r="208" spans="1:7" ht="15.75" customHeight="1" x14ac:dyDescent="0.25">
      <c r="A208" s="74"/>
      <c r="B208" s="50"/>
      <c r="C208" s="50"/>
      <c r="D208" s="50"/>
      <c r="E208" s="50"/>
      <c r="F208" s="50"/>
      <c r="G208" s="35"/>
    </row>
    <row r="209" spans="1:7" ht="15.75" customHeight="1" x14ac:dyDescent="0.25">
      <c r="A209" s="74"/>
      <c r="B209" s="50"/>
      <c r="C209" s="50"/>
      <c r="D209" s="50"/>
      <c r="E209" s="50"/>
      <c r="F209" s="50"/>
      <c r="G209" s="35"/>
    </row>
    <row r="210" spans="1:7" ht="15.75" customHeight="1" x14ac:dyDescent="0.25">
      <c r="A210" s="74"/>
      <c r="B210" s="50"/>
      <c r="C210" s="50"/>
      <c r="D210" s="50"/>
      <c r="E210" s="50"/>
      <c r="F210" s="50"/>
      <c r="G210" s="35"/>
    </row>
    <row r="211" spans="1:7" ht="15.75" customHeight="1" x14ac:dyDescent="0.25">
      <c r="A211" s="74"/>
      <c r="B211" s="50"/>
      <c r="C211" s="50"/>
      <c r="D211" s="50"/>
      <c r="E211" s="50"/>
      <c r="F211" s="50"/>
      <c r="G211" s="35"/>
    </row>
    <row r="212" spans="1:7" ht="15.75" customHeight="1" x14ac:dyDescent="0.25">
      <c r="A212" s="75"/>
      <c r="B212" s="76"/>
      <c r="C212" s="76"/>
      <c r="D212" s="76"/>
      <c r="E212" s="76"/>
      <c r="F212" s="76"/>
      <c r="G212" s="77"/>
    </row>
    <row r="213" spans="1:7" ht="15.75" customHeight="1" x14ac:dyDescent="0.25"/>
    <row r="214" spans="1:7" ht="15.75" customHeight="1" x14ac:dyDescent="0.25"/>
    <row r="215" spans="1:7" ht="15.75" customHeight="1" x14ac:dyDescent="0.25"/>
    <row r="216" spans="1:7" ht="15.75" customHeight="1" x14ac:dyDescent="0.25"/>
    <row r="217" spans="1:7" ht="15.75" customHeight="1" x14ac:dyDescent="0.25"/>
    <row r="218" spans="1:7" ht="15.75" customHeight="1" x14ac:dyDescent="0.25"/>
    <row r="219" spans="1:7" ht="15.75" customHeight="1" x14ac:dyDescent="0.25"/>
    <row r="220" spans="1:7" ht="15.75" customHeight="1" x14ac:dyDescent="0.25"/>
    <row r="221" spans="1:7" ht="15.75" customHeight="1" x14ac:dyDescent="0.25"/>
    <row r="222" spans="1:7" ht="15.75" customHeight="1" x14ac:dyDescent="0.25"/>
    <row r="223" spans="1:7" ht="15.75" customHeight="1" x14ac:dyDescent="0.25"/>
    <row r="224" spans="1:7"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mergeCells count="11">
    <mergeCell ref="B32:D32"/>
    <mergeCell ref="B40:D40"/>
    <mergeCell ref="B41:D43"/>
    <mergeCell ref="A45:G45"/>
    <mergeCell ref="A2:F2"/>
    <mergeCell ref="A3:F3"/>
    <mergeCell ref="A4:F4"/>
    <mergeCell ref="E5:F5"/>
    <mergeCell ref="A20:B20"/>
    <mergeCell ref="B30:D30"/>
    <mergeCell ref="B31:D31"/>
  </mergeCells>
  <printOptions horizontalCentered="1" verticalCentered="1"/>
  <pageMargins left="0.51181102362204722" right="0.51181102362204722" top="0.78740157480314965" bottom="0.78740157480314965" header="0" footer="0"/>
  <pageSetup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Z1526"/>
  <sheetViews>
    <sheetView showGridLines="0" view="pageBreakPreview" zoomScaleNormal="100" zoomScaleSheetLayoutView="100" workbookViewId="0">
      <selection activeCell="O14" sqref="O14"/>
    </sheetView>
  </sheetViews>
  <sheetFormatPr defaultColWidth="14.42578125" defaultRowHeight="15" customHeight="1" x14ac:dyDescent="0.25"/>
  <cols>
    <col min="1" max="2" width="8.7109375" customWidth="1"/>
    <col min="3" max="3" width="22.7109375" customWidth="1"/>
    <col min="4" max="4" width="23.140625" customWidth="1"/>
    <col min="5" max="5" width="46.42578125" customWidth="1"/>
    <col min="6" max="19" width="8.7109375" customWidth="1"/>
    <col min="20" max="26" width="8.7109375" hidden="1" customWidth="1"/>
    <col min="27" max="60" width="0" hidden="1" customWidth="1"/>
  </cols>
  <sheetData>
    <row r="1" spans="1:7" x14ac:dyDescent="0.25">
      <c r="A1" s="50"/>
      <c r="B1" s="50"/>
      <c r="C1" s="50"/>
      <c r="D1" s="50"/>
      <c r="E1" s="50"/>
    </row>
    <row r="2" spans="1:7" ht="42.75" customHeight="1" x14ac:dyDescent="0.25">
      <c r="A2" s="50"/>
      <c r="B2" s="50"/>
      <c r="C2" s="50"/>
      <c r="D2" s="50"/>
      <c r="E2" s="50"/>
    </row>
    <row r="3" spans="1:7" ht="29.25" customHeight="1" x14ac:dyDescent="0.25">
      <c r="A3" s="1179" t="s">
        <v>48</v>
      </c>
      <c r="B3" s="1180"/>
      <c r="C3" s="1180"/>
      <c r="D3" s="1180"/>
      <c r="E3" s="1181"/>
    </row>
    <row r="4" spans="1:7" ht="26.25" customHeight="1" x14ac:dyDescent="0.25">
      <c r="A4" s="1182" t="s">
        <v>2262</v>
      </c>
      <c r="B4" s="1183"/>
      <c r="C4" s="1183"/>
      <c r="D4" s="1183"/>
      <c r="E4" s="1184"/>
    </row>
    <row r="5" spans="1:7" ht="15.75" x14ac:dyDescent="0.25">
      <c r="A5" s="1185"/>
      <c r="B5" s="1127"/>
      <c r="C5" s="1127"/>
      <c r="D5" s="1127"/>
      <c r="E5" s="1186"/>
    </row>
    <row r="6" spans="1:7" ht="18.75" x14ac:dyDescent="0.25">
      <c r="A6" s="1187" t="s">
        <v>49</v>
      </c>
      <c r="B6" s="1188"/>
      <c r="C6" s="78" t="s">
        <v>50</v>
      </c>
      <c r="D6" s="79" t="s">
        <v>51</v>
      </c>
      <c r="E6" s="80" t="s">
        <v>2261</v>
      </c>
    </row>
    <row r="7" spans="1:7" ht="18.75" x14ac:dyDescent="0.25">
      <c r="A7" s="1189"/>
      <c r="B7" s="1183"/>
      <c r="C7" s="1183"/>
      <c r="D7" s="1183"/>
      <c r="E7" s="1184"/>
    </row>
    <row r="8" spans="1:7" ht="54.75" customHeight="1" x14ac:dyDescent="0.25">
      <c r="A8" s="1162" t="s">
        <v>52</v>
      </c>
      <c r="B8" s="1163"/>
      <c r="C8" s="1164"/>
      <c r="D8" s="1165" t="s">
        <v>2261</v>
      </c>
      <c r="E8" s="1164"/>
      <c r="F8" s="1077"/>
      <c r="G8" s="1077"/>
    </row>
    <row r="9" spans="1:7" x14ac:dyDescent="0.25">
      <c r="A9" s="1166"/>
      <c r="B9" s="1167"/>
      <c r="C9" s="1167"/>
      <c r="D9" s="1167"/>
      <c r="E9" s="1168"/>
    </row>
    <row r="10" spans="1:7" ht="18.75" x14ac:dyDescent="0.25">
      <c r="A10" s="1169" t="s">
        <v>53</v>
      </c>
      <c r="B10" s="1170"/>
      <c r="C10" s="1170"/>
      <c r="D10" s="1170"/>
      <c r="E10" s="1171"/>
    </row>
    <row r="11" spans="1:7" ht="15.75" x14ac:dyDescent="0.25">
      <c r="A11" s="1172" t="s">
        <v>54</v>
      </c>
      <c r="B11" s="1174" t="s">
        <v>55</v>
      </c>
      <c r="C11" s="1140"/>
      <c r="D11" s="1177" t="s">
        <v>56</v>
      </c>
      <c r="E11" s="1178"/>
    </row>
    <row r="12" spans="1:7" ht="15.75" x14ac:dyDescent="0.25">
      <c r="A12" s="1173"/>
      <c r="B12" s="1175"/>
      <c r="C12" s="1176"/>
      <c r="D12" s="81" t="s">
        <v>57</v>
      </c>
      <c r="E12" s="82" t="s">
        <v>58</v>
      </c>
    </row>
    <row r="13" spans="1:7" ht="15.75" x14ac:dyDescent="0.25">
      <c r="A13" s="1159" t="s">
        <v>59</v>
      </c>
      <c r="B13" s="1160"/>
      <c r="C13" s="1160"/>
      <c r="D13" s="1160"/>
      <c r="E13" s="1161"/>
    </row>
    <row r="14" spans="1:7" x14ac:dyDescent="0.25">
      <c r="A14" s="83" t="s">
        <v>60</v>
      </c>
      <c r="B14" s="1154" t="s">
        <v>38</v>
      </c>
      <c r="C14" s="1155"/>
      <c r="D14" s="84"/>
      <c r="E14" s="85"/>
    </row>
    <row r="15" spans="1:7" x14ac:dyDescent="0.25">
      <c r="A15" s="86" t="s">
        <v>61</v>
      </c>
      <c r="B15" s="1148" t="s">
        <v>62</v>
      </c>
      <c r="C15" s="1137"/>
      <c r="D15" s="87"/>
      <c r="E15" s="88"/>
    </row>
    <row r="16" spans="1:7" x14ac:dyDescent="0.25">
      <c r="A16" s="89" t="s">
        <v>63</v>
      </c>
      <c r="B16" s="1156" t="s">
        <v>64</v>
      </c>
      <c r="C16" s="1137"/>
      <c r="D16" s="90"/>
      <c r="E16" s="91"/>
    </row>
    <row r="17" spans="1:5" x14ac:dyDescent="0.25">
      <c r="A17" s="86" t="s">
        <v>65</v>
      </c>
      <c r="B17" s="1148" t="s">
        <v>66</v>
      </c>
      <c r="C17" s="1137"/>
      <c r="D17" s="87"/>
      <c r="E17" s="88"/>
    </row>
    <row r="18" spans="1:5" x14ac:dyDescent="0.25">
      <c r="A18" s="89" t="s">
        <v>67</v>
      </c>
      <c r="B18" s="1156" t="s">
        <v>68</v>
      </c>
      <c r="C18" s="1137"/>
      <c r="D18" s="90"/>
      <c r="E18" s="91"/>
    </row>
    <row r="19" spans="1:5" x14ac:dyDescent="0.25">
      <c r="A19" s="86" t="s">
        <v>69</v>
      </c>
      <c r="B19" s="1148" t="s">
        <v>70</v>
      </c>
      <c r="C19" s="1137"/>
      <c r="D19" s="87"/>
      <c r="E19" s="88"/>
    </row>
    <row r="20" spans="1:5" x14ac:dyDescent="0.25">
      <c r="A20" s="89" t="s">
        <v>71</v>
      </c>
      <c r="B20" s="1156" t="s">
        <v>72</v>
      </c>
      <c r="C20" s="1137"/>
      <c r="D20" s="90"/>
      <c r="E20" s="91"/>
    </row>
    <row r="21" spans="1:5" ht="15.75" customHeight="1" x14ac:dyDescent="0.25">
      <c r="A21" s="86" t="s">
        <v>73</v>
      </c>
      <c r="B21" s="1148" t="s">
        <v>74</v>
      </c>
      <c r="C21" s="1137"/>
      <c r="D21" s="87"/>
      <c r="E21" s="88"/>
    </row>
    <row r="22" spans="1:5" ht="15.75" customHeight="1" x14ac:dyDescent="0.25">
      <c r="A22" s="92" t="s">
        <v>75</v>
      </c>
      <c r="B22" s="1157" t="s">
        <v>76</v>
      </c>
      <c r="C22" s="1158"/>
      <c r="D22" s="93"/>
      <c r="E22" s="94"/>
    </row>
    <row r="23" spans="1:5" ht="15.75" customHeight="1" x14ac:dyDescent="0.25">
      <c r="A23" s="95" t="s">
        <v>77</v>
      </c>
      <c r="B23" s="1149" t="s">
        <v>78</v>
      </c>
      <c r="C23" s="1150"/>
      <c r="D23" s="96">
        <f t="shared" ref="D23:E23" si="0">SUM(D14:D22)</f>
        <v>0</v>
      </c>
      <c r="E23" s="97">
        <f t="shared" si="0"/>
        <v>0</v>
      </c>
    </row>
    <row r="24" spans="1:5" ht="15.75" customHeight="1" x14ac:dyDescent="0.25">
      <c r="A24" s="1159" t="s">
        <v>79</v>
      </c>
      <c r="B24" s="1160"/>
      <c r="C24" s="1160"/>
      <c r="D24" s="1160"/>
      <c r="E24" s="1161"/>
    </row>
    <row r="25" spans="1:5" ht="27.75" customHeight="1" x14ac:dyDescent="0.25">
      <c r="A25" s="83" t="s">
        <v>80</v>
      </c>
      <c r="B25" s="1154" t="s">
        <v>81</v>
      </c>
      <c r="C25" s="1155"/>
      <c r="D25" s="84"/>
      <c r="E25" s="85"/>
    </row>
    <row r="26" spans="1:5" ht="15.75" customHeight="1" x14ac:dyDescent="0.25">
      <c r="A26" s="86" t="s">
        <v>82</v>
      </c>
      <c r="B26" s="1148" t="s">
        <v>83</v>
      </c>
      <c r="C26" s="1137"/>
      <c r="D26" s="87"/>
      <c r="E26" s="88"/>
    </row>
    <row r="27" spans="1:5" ht="15.75" customHeight="1" x14ac:dyDescent="0.25">
      <c r="A27" s="89" t="s">
        <v>84</v>
      </c>
      <c r="B27" s="1156" t="s">
        <v>85</v>
      </c>
      <c r="C27" s="1137"/>
      <c r="D27" s="90"/>
      <c r="E27" s="91"/>
    </row>
    <row r="28" spans="1:5" ht="15.75" customHeight="1" x14ac:dyDescent="0.25">
      <c r="A28" s="86" t="s">
        <v>86</v>
      </c>
      <c r="B28" s="1148" t="s">
        <v>87</v>
      </c>
      <c r="C28" s="1137"/>
      <c r="D28" s="87"/>
      <c r="E28" s="88"/>
    </row>
    <row r="29" spans="1:5" ht="15.75" customHeight="1" x14ac:dyDescent="0.25">
      <c r="A29" s="89" t="s">
        <v>88</v>
      </c>
      <c r="B29" s="1156" t="s">
        <v>89</v>
      </c>
      <c r="C29" s="1137"/>
      <c r="D29" s="90"/>
      <c r="E29" s="91"/>
    </row>
    <row r="30" spans="1:5" ht="15.75" customHeight="1" x14ac:dyDescent="0.25">
      <c r="A30" s="86" t="s">
        <v>90</v>
      </c>
      <c r="B30" s="1148" t="s">
        <v>91</v>
      </c>
      <c r="C30" s="1137"/>
      <c r="D30" s="87"/>
      <c r="E30" s="88"/>
    </row>
    <row r="31" spans="1:5" ht="15.75" customHeight="1" x14ac:dyDescent="0.25">
      <c r="A31" s="89" t="s">
        <v>92</v>
      </c>
      <c r="B31" s="1156" t="s">
        <v>93</v>
      </c>
      <c r="C31" s="1137"/>
      <c r="D31" s="90"/>
      <c r="E31" s="91"/>
    </row>
    <row r="32" spans="1:5" ht="28.5" customHeight="1" x14ac:dyDescent="0.25">
      <c r="A32" s="86" t="s">
        <v>94</v>
      </c>
      <c r="B32" s="1148" t="s">
        <v>95</v>
      </c>
      <c r="C32" s="1137"/>
      <c r="D32" s="87"/>
      <c r="E32" s="88"/>
    </row>
    <row r="33" spans="1:5" ht="15.75" customHeight="1" x14ac:dyDescent="0.25">
      <c r="A33" s="89" t="s">
        <v>96</v>
      </c>
      <c r="B33" s="1156" t="s">
        <v>97</v>
      </c>
      <c r="C33" s="1137"/>
      <c r="D33" s="90"/>
      <c r="E33" s="91"/>
    </row>
    <row r="34" spans="1:5" ht="15.75" customHeight="1" x14ac:dyDescent="0.25">
      <c r="A34" s="86" t="s">
        <v>98</v>
      </c>
      <c r="B34" s="1148" t="s">
        <v>99</v>
      </c>
      <c r="C34" s="1137"/>
      <c r="D34" s="87"/>
      <c r="E34" s="88"/>
    </row>
    <row r="35" spans="1:5" ht="15.75" customHeight="1" x14ac:dyDescent="0.25">
      <c r="A35" s="95" t="s">
        <v>100</v>
      </c>
      <c r="B35" s="1149" t="s">
        <v>78</v>
      </c>
      <c r="C35" s="1150"/>
      <c r="D35" s="96">
        <f t="shared" ref="D35:E35" si="1">SUM(D25:D34)</f>
        <v>0</v>
      </c>
      <c r="E35" s="97">
        <f t="shared" si="1"/>
        <v>0</v>
      </c>
    </row>
    <row r="36" spans="1:5" ht="15.75" customHeight="1" x14ac:dyDescent="0.25">
      <c r="A36" s="1159" t="s">
        <v>101</v>
      </c>
      <c r="B36" s="1160"/>
      <c r="C36" s="1160"/>
      <c r="D36" s="1160"/>
      <c r="E36" s="1161"/>
    </row>
    <row r="37" spans="1:5" ht="25.5" customHeight="1" x14ac:dyDescent="0.25">
      <c r="A37" s="83" t="s">
        <v>102</v>
      </c>
      <c r="B37" s="1154" t="s">
        <v>103</v>
      </c>
      <c r="C37" s="1155"/>
      <c r="D37" s="84"/>
      <c r="E37" s="85"/>
    </row>
    <row r="38" spans="1:5" ht="31.5" customHeight="1" x14ac:dyDescent="0.25">
      <c r="A38" s="86" t="s">
        <v>104</v>
      </c>
      <c r="B38" s="1148" t="s">
        <v>105</v>
      </c>
      <c r="C38" s="1137"/>
      <c r="D38" s="87"/>
      <c r="E38" s="88"/>
    </row>
    <row r="39" spans="1:5" ht="15.75" customHeight="1" x14ac:dyDescent="0.25">
      <c r="A39" s="89" t="s">
        <v>106</v>
      </c>
      <c r="B39" s="1156" t="s">
        <v>107</v>
      </c>
      <c r="C39" s="1137"/>
      <c r="D39" s="90"/>
      <c r="E39" s="91"/>
    </row>
    <row r="40" spans="1:5" ht="25.5" customHeight="1" x14ac:dyDescent="0.25">
      <c r="A40" s="86" t="s">
        <v>108</v>
      </c>
      <c r="B40" s="1148" t="s">
        <v>109</v>
      </c>
      <c r="C40" s="1137"/>
      <c r="D40" s="87"/>
      <c r="E40" s="88"/>
    </row>
    <row r="41" spans="1:5" ht="29.25" customHeight="1" x14ac:dyDescent="0.25">
      <c r="A41" s="92" t="s">
        <v>110</v>
      </c>
      <c r="B41" s="1157" t="s">
        <v>111</v>
      </c>
      <c r="C41" s="1158"/>
      <c r="D41" s="93"/>
      <c r="E41" s="94"/>
    </row>
    <row r="42" spans="1:5" ht="15.75" customHeight="1" x14ac:dyDescent="0.25">
      <c r="A42" s="95" t="s">
        <v>112</v>
      </c>
      <c r="B42" s="1149" t="s">
        <v>78</v>
      </c>
      <c r="C42" s="1150"/>
      <c r="D42" s="96">
        <f t="shared" ref="D42:E42" si="2">SUM(D37:D41)</f>
        <v>0</v>
      </c>
      <c r="E42" s="97">
        <f t="shared" si="2"/>
        <v>0</v>
      </c>
    </row>
    <row r="43" spans="1:5" ht="15.75" customHeight="1" x14ac:dyDescent="0.25">
      <c r="A43" s="1159" t="s">
        <v>113</v>
      </c>
      <c r="B43" s="1160"/>
      <c r="C43" s="1160"/>
      <c r="D43" s="1160"/>
      <c r="E43" s="1161"/>
    </row>
    <row r="44" spans="1:5" ht="30.75" customHeight="1" x14ac:dyDescent="0.25">
      <c r="A44" s="83" t="s">
        <v>114</v>
      </c>
      <c r="B44" s="1154" t="s">
        <v>115</v>
      </c>
      <c r="C44" s="1155"/>
      <c r="D44" s="84"/>
      <c r="E44" s="85"/>
    </row>
    <row r="45" spans="1:5" ht="42" customHeight="1" x14ac:dyDescent="0.25">
      <c r="A45" s="86" t="s">
        <v>116</v>
      </c>
      <c r="B45" s="1148" t="s">
        <v>117</v>
      </c>
      <c r="C45" s="1137"/>
      <c r="D45" s="87"/>
      <c r="E45" s="88"/>
    </row>
    <row r="46" spans="1:5" ht="18.75" customHeight="1" x14ac:dyDescent="0.25">
      <c r="A46" s="95" t="s">
        <v>118</v>
      </c>
      <c r="B46" s="1149" t="s">
        <v>78</v>
      </c>
      <c r="C46" s="1150"/>
      <c r="D46" s="96">
        <f t="shared" ref="D46:E46" si="3">SUM(D44:D45)</f>
        <v>0</v>
      </c>
      <c r="E46" s="97">
        <f t="shared" si="3"/>
        <v>0</v>
      </c>
    </row>
    <row r="47" spans="1:5" ht="15.75" customHeight="1" x14ac:dyDescent="0.25">
      <c r="A47" s="1151" t="s">
        <v>119</v>
      </c>
      <c r="B47" s="1152"/>
      <c r="C47" s="1153"/>
      <c r="D47" s="98">
        <f t="shared" ref="D47:E47" si="4">D23+D35+D42+D46</f>
        <v>0</v>
      </c>
      <c r="E47" s="99">
        <f t="shared" si="4"/>
        <v>0</v>
      </c>
    </row>
    <row r="48" spans="1:5" ht="15.75" customHeight="1" x14ac:dyDescent="0.25">
      <c r="A48" s="50"/>
      <c r="B48" s="50"/>
      <c r="C48" s="50"/>
      <c r="D48" s="50"/>
      <c r="E48" s="50"/>
    </row>
    <row r="49" spans="1:5" ht="15.75" customHeight="1" x14ac:dyDescent="0.25">
      <c r="A49" s="50"/>
      <c r="B49" s="50"/>
      <c r="C49" s="50"/>
      <c r="D49" s="50"/>
      <c r="E49" s="50"/>
    </row>
    <row r="50" spans="1:5" ht="15.75" customHeight="1" x14ac:dyDescent="0.25">
      <c r="A50" s="50"/>
      <c r="B50" s="50"/>
      <c r="C50" s="50"/>
      <c r="D50" s="50"/>
      <c r="E50" s="50"/>
    </row>
    <row r="51" spans="1:5" ht="15.75" customHeight="1" x14ac:dyDescent="0.25">
      <c r="A51" s="50"/>
      <c r="B51" s="50"/>
      <c r="C51" s="50"/>
      <c r="D51" s="50"/>
      <c r="E51" s="50"/>
    </row>
    <row r="52" spans="1:5" ht="15.75" customHeight="1" x14ac:dyDescent="0.25">
      <c r="A52" s="50"/>
      <c r="B52" s="50"/>
      <c r="C52" s="50"/>
      <c r="D52" s="50"/>
      <c r="E52" s="50"/>
    </row>
    <row r="53" spans="1:5" ht="15.75" customHeight="1" x14ac:dyDescent="0.25">
      <c r="A53" s="50"/>
      <c r="B53" s="50"/>
      <c r="C53" s="50"/>
      <c r="D53" s="50"/>
      <c r="E53" s="50"/>
    </row>
    <row r="54" spans="1:5" ht="15.75" customHeight="1" x14ac:dyDescent="0.25">
      <c r="A54" s="50"/>
      <c r="B54" s="50"/>
      <c r="C54" s="50"/>
      <c r="D54" s="50"/>
      <c r="E54" s="50"/>
    </row>
    <row r="55" spans="1:5" ht="15.75" customHeight="1" x14ac:dyDescent="0.25"/>
    <row r="56" spans="1:5" ht="15.75" customHeight="1" x14ac:dyDescent="0.25"/>
    <row r="57" spans="1:5" ht="15.75" customHeight="1" x14ac:dyDescent="0.25"/>
    <row r="58" spans="1:5" ht="15.75" customHeight="1" x14ac:dyDescent="0.25"/>
    <row r="59" spans="1:5" ht="15.75" customHeight="1" x14ac:dyDescent="0.25"/>
    <row r="60" spans="1:5" ht="15.75" customHeight="1" x14ac:dyDescent="0.25"/>
    <row r="61" spans="1:5" ht="15.75" customHeight="1" x14ac:dyDescent="0.25"/>
    <row r="62" spans="1:5" ht="15.75" customHeight="1" x14ac:dyDescent="0.25"/>
    <row r="63" spans="1:5" ht="15.75" customHeight="1" x14ac:dyDescent="0.25"/>
    <row r="64" spans="1:5"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spans="2:16" ht="15.75" customHeight="1" x14ac:dyDescent="0.25"/>
    <row r="482" spans="2:16" x14ac:dyDescent="0.25">
      <c r="B482" s="100"/>
      <c r="D482" s="100" t="s">
        <v>120</v>
      </c>
      <c r="F482" s="101">
        <v>24.73</v>
      </c>
      <c r="P482" s="102" t="s">
        <v>121</v>
      </c>
    </row>
    <row r="483" spans="2:16" ht="15.75" customHeight="1" x14ac:dyDescent="0.25"/>
    <row r="484" spans="2:16" ht="15.75" customHeight="1" x14ac:dyDescent="0.25"/>
    <row r="485" spans="2:16" ht="15.75" customHeight="1" x14ac:dyDescent="0.25"/>
    <row r="486" spans="2:16" ht="15.75" customHeight="1" x14ac:dyDescent="0.25"/>
    <row r="487" spans="2:16" ht="15.75" customHeight="1" x14ac:dyDescent="0.25"/>
    <row r="488" spans="2:16" ht="15.75" customHeight="1" x14ac:dyDescent="0.25"/>
    <row r="489" spans="2:16" ht="15.75" customHeight="1" x14ac:dyDescent="0.25"/>
    <row r="490" spans="2:16" ht="15.75" customHeight="1" x14ac:dyDescent="0.25"/>
    <row r="491" spans="2:16" ht="15.75" customHeight="1" x14ac:dyDescent="0.25"/>
    <row r="492" spans="2:16" ht="15.75" customHeight="1" x14ac:dyDescent="0.25"/>
    <row r="493" spans="2:16" ht="15.75" customHeight="1" x14ac:dyDescent="0.25"/>
    <row r="494" spans="2:16" ht="15.75" customHeight="1" x14ac:dyDescent="0.25"/>
    <row r="495" spans="2:16" ht="15.75" customHeight="1" x14ac:dyDescent="0.25"/>
    <row r="496" spans="2:1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ht="15.75" customHeight="1" x14ac:dyDescent="0.25"/>
    <row r="1474" ht="15.75" customHeight="1" x14ac:dyDescent="0.25"/>
    <row r="1475" ht="15.75" customHeight="1" x14ac:dyDescent="0.25"/>
    <row r="1476" ht="15.75" customHeight="1" x14ac:dyDescent="0.25"/>
    <row r="1477" ht="15.75" customHeight="1" x14ac:dyDescent="0.25"/>
    <row r="1478" ht="15.75" customHeight="1" x14ac:dyDescent="0.25"/>
    <row r="1479" ht="15.75" customHeight="1" x14ac:dyDescent="0.25"/>
    <row r="1480" ht="15.75" customHeight="1" x14ac:dyDescent="0.25"/>
    <row r="1481" ht="15.75" customHeight="1" x14ac:dyDescent="0.25"/>
    <row r="1482" ht="15.75" customHeight="1" x14ac:dyDescent="0.25"/>
    <row r="1483" ht="15.75" customHeight="1" x14ac:dyDescent="0.25"/>
    <row r="1484" ht="15.75" customHeight="1" x14ac:dyDescent="0.25"/>
    <row r="1485" ht="15.75" customHeight="1" x14ac:dyDescent="0.25"/>
    <row r="1486" ht="15.75" customHeight="1" x14ac:dyDescent="0.25"/>
    <row r="1487" ht="15.75" customHeight="1" x14ac:dyDescent="0.25"/>
    <row r="1488" ht="15.75" customHeight="1" x14ac:dyDescent="0.25"/>
    <row r="1489" ht="15.75" customHeight="1" x14ac:dyDescent="0.25"/>
    <row r="1490" ht="15.75" customHeight="1" x14ac:dyDescent="0.25"/>
    <row r="1491" ht="15.75" customHeight="1" x14ac:dyDescent="0.25"/>
    <row r="1492" ht="15.75" customHeight="1" x14ac:dyDescent="0.25"/>
    <row r="1493" ht="15.75" customHeight="1" x14ac:dyDescent="0.25"/>
    <row r="1494" ht="15.75" customHeight="1" x14ac:dyDescent="0.25"/>
    <row r="1495" ht="15.75" customHeight="1" x14ac:dyDescent="0.25"/>
    <row r="1496" ht="15.75" customHeight="1" x14ac:dyDescent="0.25"/>
    <row r="1497" ht="15.75" customHeight="1" x14ac:dyDescent="0.25"/>
    <row r="1498" ht="15.75" customHeight="1" x14ac:dyDescent="0.25"/>
    <row r="1499" ht="15.75" customHeight="1" x14ac:dyDescent="0.25"/>
    <row r="1500" ht="15.75" customHeight="1" x14ac:dyDescent="0.25"/>
    <row r="1501" ht="15.75" customHeight="1" x14ac:dyDescent="0.25"/>
    <row r="1502" ht="15.75" customHeight="1" x14ac:dyDescent="0.25"/>
    <row r="1503" ht="15.75" customHeight="1" x14ac:dyDescent="0.25"/>
    <row r="1504" ht="15.75" customHeight="1" x14ac:dyDescent="0.25"/>
    <row r="1505" ht="15.75" customHeight="1" x14ac:dyDescent="0.25"/>
    <row r="1506" ht="15.75" customHeight="1" x14ac:dyDescent="0.25"/>
    <row r="1507" ht="15.75" customHeight="1" x14ac:dyDescent="0.25"/>
    <row r="1508" ht="15.75" customHeight="1" x14ac:dyDescent="0.25"/>
    <row r="1509" ht="15.75" customHeight="1" x14ac:dyDescent="0.25"/>
    <row r="1510" ht="15.75" customHeight="1" x14ac:dyDescent="0.25"/>
    <row r="1511" ht="15.75" customHeight="1" x14ac:dyDescent="0.25"/>
    <row r="1512" ht="15.75" customHeight="1" x14ac:dyDescent="0.25"/>
    <row r="1513" ht="15.75" customHeight="1" x14ac:dyDescent="0.25"/>
    <row r="1514" ht="15.75" customHeight="1" x14ac:dyDescent="0.25"/>
    <row r="1515" ht="15.75" customHeight="1" x14ac:dyDescent="0.25"/>
    <row r="1516" ht="15.75" customHeight="1" x14ac:dyDescent="0.25"/>
    <row r="1517" ht="15.75" customHeight="1" x14ac:dyDescent="0.25"/>
    <row r="1518" ht="15.75" customHeight="1" x14ac:dyDescent="0.25"/>
    <row r="1519" ht="15.75" customHeight="1" x14ac:dyDescent="0.25"/>
    <row r="1520" ht="15.75" customHeight="1" x14ac:dyDescent="0.25"/>
    <row r="1521" spans="4:4" ht="15.75" customHeight="1" x14ac:dyDescent="0.25"/>
    <row r="1522" spans="4:4" ht="15.75" customHeight="1" x14ac:dyDescent="0.25"/>
    <row r="1523" spans="4:4" ht="15.75" customHeight="1" x14ac:dyDescent="0.25"/>
    <row r="1524" spans="4:4" ht="15.75" customHeight="1" x14ac:dyDescent="0.25"/>
    <row r="1525" spans="4:4" ht="15.75" customHeight="1" x14ac:dyDescent="0.25"/>
    <row r="1526" spans="4:4" ht="15" customHeight="1" x14ac:dyDescent="0.25">
      <c r="D1526" s="103" t="s">
        <v>122</v>
      </c>
    </row>
  </sheetData>
  <mergeCells count="47">
    <mergeCell ref="A3:E3"/>
    <mergeCell ref="A4:E4"/>
    <mergeCell ref="A5:E5"/>
    <mergeCell ref="A6:B6"/>
    <mergeCell ref="A7:E7"/>
    <mergeCell ref="A8:C8"/>
    <mergeCell ref="D8:E8"/>
    <mergeCell ref="A9:E9"/>
    <mergeCell ref="A10:E10"/>
    <mergeCell ref="A11:A12"/>
    <mergeCell ref="B11:C12"/>
    <mergeCell ref="D11:E11"/>
    <mergeCell ref="A13:E13"/>
    <mergeCell ref="B14:C14"/>
    <mergeCell ref="B15:C15"/>
    <mergeCell ref="B16:C16"/>
    <mergeCell ref="B17:C17"/>
    <mergeCell ref="B18:C18"/>
    <mergeCell ref="B19:C19"/>
    <mergeCell ref="B20:C20"/>
    <mergeCell ref="B21:C21"/>
    <mergeCell ref="B22:C22"/>
    <mergeCell ref="B23:C23"/>
    <mergeCell ref="A24:E24"/>
    <mergeCell ref="B25:C25"/>
    <mergeCell ref="B26:C26"/>
    <mergeCell ref="B27:C27"/>
    <mergeCell ref="B28:C28"/>
    <mergeCell ref="B29:C29"/>
    <mergeCell ref="B30:C30"/>
    <mergeCell ref="B31:C31"/>
    <mergeCell ref="B32:C32"/>
    <mergeCell ref="B33:C33"/>
    <mergeCell ref="B34:C34"/>
    <mergeCell ref="A36:E36"/>
    <mergeCell ref="B42:C42"/>
    <mergeCell ref="B44:C44"/>
    <mergeCell ref="B45:C45"/>
    <mergeCell ref="B46:C46"/>
    <mergeCell ref="A47:C47"/>
    <mergeCell ref="B35:C35"/>
    <mergeCell ref="B37:C37"/>
    <mergeCell ref="B38:C38"/>
    <mergeCell ref="B39:C39"/>
    <mergeCell ref="B40:C40"/>
    <mergeCell ref="B41:C41"/>
    <mergeCell ref="A43:E43"/>
  </mergeCells>
  <pageMargins left="0.511811024" right="0.511811024" top="0.78740157499999996" bottom="0.78740157499999996" header="0" footer="0"/>
  <pageSetup scale="96" orientation="landscape" r:id="rId1"/>
  <rowBreaks count="1" manualBreakCount="1">
    <brk id="26"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911"/>
  <sheetViews>
    <sheetView showGridLines="0" tabSelected="1" view="pageBreakPreview" zoomScale="85" zoomScaleNormal="85" zoomScaleSheetLayoutView="85" workbookViewId="0">
      <selection activeCell="F229" sqref="F229"/>
    </sheetView>
  </sheetViews>
  <sheetFormatPr defaultColWidth="14.42578125" defaultRowHeight="15" customHeight="1" outlineLevelRow="1" x14ac:dyDescent="0.25"/>
  <cols>
    <col min="1" max="1" width="10.28515625" customWidth="1"/>
    <col min="2" max="3" width="16.140625" customWidth="1"/>
    <col min="4" max="4" width="11.7109375" customWidth="1"/>
    <col min="5" max="5" width="73.5703125" customWidth="1"/>
    <col min="6" max="6" width="14.140625" customWidth="1"/>
    <col min="7" max="7" width="16.7109375" customWidth="1"/>
    <col min="8" max="9" width="17.7109375" customWidth="1"/>
    <col min="10" max="10" width="13.7109375" customWidth="1"/>
    <col min="11" max="11" width="20.7109375" hidden="1" customWidth="1"/>
    <col min="12" max="12" width="14.28515625" hidden="1" customWidth="1"/>
    <col min="13" max="13" width="12.140625" hidden="1" customWidth="1"/>
    <col min="14" max="14" width="17.85546875" hidden="1" customWidth="1"/>
    <col min="15" max="17" width="12.140625" hidden="1" customWidth="1"/>
    <col min="18" max="18" width="12.140625" customWidth="1"/>
    <col min="19" max="19" width="11.140625" customWidth="1"/>
    <col min="20" max="20" width="11.28515625" customWidth="1"/>
    <col min="21" max="21" width="20" hidden="1" customWidth="1"/>
    <col min="22" max="22" width="17.5703125" hidden="1" customWidth="1"/>
    <col min="23" max="23" width="5.28515625" hidden="1" customWidth="1"/>
    <col min="24" max="24" width="4.5703125" hidden="1" customWidth="1"/>
    <col min="25" max="27" width="12.140625" hidden="1" customWidth="1"/>
    <col min="28" max="61" width="0" hidden="1" customWidth="1"/>
  </cols>
  <sheetData>
    <row r="1" spans="1:27" ht="14.25" customHeight="1" x14ac:dyDescent="0.25">
      <c r="A1" s="1204"/>
      <c r="B1" s="1139"/>
      <c r="C1" s="1091"/>
      <c r="D1" s="1207"/>
      <c r="E1" s="1139"/>
      <c r="F1" s="1139"/>
      <c r="G1" s="1139"/>
      <c r="H1" s="104"/>
      <c r="I1" s="959"/>
      <c r="J1" s="105"/>
      <c r="K1" s="105"/>
      <c r="L1" s="105"/>
      <c r="M1" s="105"/>
      <c r="N1" s="105"/>
      <c r="O1" s="105"/>
      <c r="Q1" s="105"/>
      <c r="R1" s="105"/>
      <c r="S1" s="105"/>
      <c r="T1" s="105"/>
      <c r="U1" s="105"/>
      <c r="V1" s="105"/>
      <c r="W1" s="106"/>
      <c r="X1" s="106"/>
      <c r="Y1" s="105"/>
      <c r="Z1" s="105"/>
      <c r="AA1" s="105"/>
    </row>
    <row r="2" spans="1:27" ht="14.25" customHeight="1" x14ac:dyDescent="0.25">
      <c r="A2" s="1205"/>
      <c r="B2" s="1127"/>
      <c r="D2" s="1208" t="s">
        <v>123</v>
      </c>
      <c r="E2" s="1127"/>
      <c r="F2" s="1127"/>
      <c r="G2" s="1127"/>
      <c r="H2" s="1128"/>
      <c r="I2" s="960"/>
      <c r="J2" s="105"/>
      <c r="K2" s="105"/>
      <c r="L2" s="105"/>
      <c r="M2" s="105"/>
      <c r="N2" s="105"/>
      <c r="O2" s="105"/>
      <c r="Q2" s="105"/>
      <c r="R2" s="105"/>
      <c r="S2" s="105"/>
      <c r="T2" s="105"/>
      <c r="U2" s="105"/>
      <c r="V2" s="105"/>
      <c r="W2" s="107"/>
      <c r="X2" s="107"/>
      <c r="Y2" s="105"/>
      <c r="Z2" s="105"/>
      <c r="AA2" s="105"/>
    </row>
    <row r="3" spans="1:27" ht="14.25" customHeight="1" x14ac:dyDescent="0.25">
      <c r="A3" s="1205"/>
      <c r="B3" s="1127"/>
      <c r="D3" s="1208" t="s">
        <v>124</v>
      </c>
      <c r="E3" s="1127"/>
      <c r="F3" s="1127"/>
      <c r="G3" s="1127"/>
      <c r="H3" s="1128"/>
      <c r="I3" s="960"/>
      <c r="J3" s="105"/>
      <c r="K3" s="105"/>
      <c r="L3" s="105"/>
      <c r="M3" s="105"/>
      <c r="N3" s="105"/>
      <c r="O3" s="105"/>
      <c r="Q3" s="105"/>
      <c r="R3" s="105"/>
      <c r="S3" s="1194"/>
      <c r="T3" s="1195"/>
      <c r="U3" s="1195"/>
      <c r="V3" s="1196"/>
      <c r="W3" s="106"/>
      <c r="X3" s="106"/>
      <c r="Y3" s="105"/>
      <c r="Z3" s="105"/>
      <c r="AA3" s="105"/>
    </row>
    <row r="4" spans="1:27" ht="16.5" customHeight="1" x14ac:dyDescent="0.25">
      <c r="A4" s="1206"/>
      <c r="B4" s="1142"/>
      <c r="C4" s="1019"/>
      <c r="D4" s="1209" t="s">
        <v>1520</v>
      </c>
      <c r="E4" s="1142"/>
      <c r="F4" s="1142"/>
      <c r="G4" s="1142"/>
      <c r="H4" s="1143"/>
      <c r="I4" s="960"/>
      <c r="J4" s="105"/>
      <c r="K4" s="105"/>
      <c r="L4" s="105"/>
      <c r="M4" s="105"/>
      <c r="N4" s="105"/>
      <c r="O4" s="105"/>
      <c r="Q4" s="105"/>
      <c r="R4" s="105"/>
      <c r="S4" s="1197"/>
      <c r="T4" s="1198"/>
      <c r="U4" s="1198"/>
      <c r="V4" s="1199"/>
      <c r="W4" s="106"/>
      <c r="X4" s="106"/>
      <c r="Y4" s="105"/>
      <c r="Z4" s="105"/>
      <c r="AA4" s="105"/>
    </row>
    <row r="5" spans="1:27" ht="14.25" customHeight="1" x14ac:dyDescent="0.25">
      <c r="A5" s="1210" t="s">
        <v>1477</v>
      </c>
      <c r="B5" s="1139"/>
      <c r="C5" s="1202"/>
      <c r="D5" s="1139"/>
      <c r="E5" s="1139"/>
      <c r="F5" s="1211"/>
      <c r="G5" s="1127"/>
      <c r="H5" s="1128"/>
      <c r="I5" s="1026"/>
      <c r="J5" s="108"/>
      <c r="K5" s="108"/>
      <c r="L5" s="108"/>
      <c r="M5" s="108"/>
      <c r="N5" s="108"/>
      <c r="O5" s="108"/>
      <c r="Q5" s="108"/>
      <c r="R5" s="108"/>
      <c r="S5" s="1192"/>
      <c r="T5" s="1192"/>
      <c r="U5" s="109"/>
      <c r="V5" s="109"/>
      <c r="W5" s="110"/>
      <c r="X5" s="110"/>
      <c r="Y5" s="108"/>
      <c r="Z5" s="108"/>
      <c r="AA5" s="108"/>
    </row>
    <row r="6" spans="1:27" ht="14.25" customHeight="1" x14ac:dyDescent="0.25">
      <c r="A6" s="1212" t="s">
        <v>126</v>
      </c>
      <c r="B6" s="1127"/>
      <c r="C6" s="1127"/>
      <c r="D6" s="1127"/>
      <c r="E6" s="1127"/>
      <c r="F6" s="1127"/>
      <c r="G6" s="1127"/>
      <c r="H6" s="1128"/>
      <c r="I6" s="960"/>
      <c r="J6" s="108"/>
      <c r="K6" s="108"/>
      <c r="L6" s="108"/>
      <c r="M6" s="108"/>
      <c r="N6" s="108"/>
      <c r="O6" s="108"/>
      <c r="Q6" s="108"/>
      <c r="R6" s="108"/>
      <c r="S6" s="1193"/>
      <c r="T6" s="1193"/>
      <c r="U6" s="109"/>
      <c r="V6" s="109"/>
      <c r="W6" s="110"/>
      <c r="X6" s="110"/>
      <c r="Y6" s="108"/>
      <c r="Z6" s="108"/>
      <c r="AA6" s="108"/>
    </row>
    <row r="7" spans="1:27" ht="22.5" customHeight="1" x14ac:dyDescent="0.25">
      <c r="A7" s="1213" t="s">
        <v>1478</v>
      </c>
      <c r="B7" s="1142"/>
      <c r="C7" s="1214"/>
      <c r="D7" s="1142"/>
      <c r="E7" s="1142"/>
      <c r="F7" s="1142"/>
      <c r="G7" s="1215"/>
      <c r="H7" s="1143"/>
      <c r="I7" s="960"/>
      <c r="J7" s="108"/>
      <c r="K7" s="108"/>
      <c r="L7" s="108"/>
      <c r="M7" s="108"/>
      <c r="N7" s="108"/>
      <c r="O7" s="108"/>
      <c r="Q7" s="108"/>
      <c r="R7" s="108"/>
      <c r="S7" s="111"/>
      <c r="T7" s="111"/>
      <c r="U7" s="109"/>
      <c r="V7" s="109"/>
      <c r="W7" s="1190"/>
      <c r="X7" s="1191"/>
      <c r="Y7" s="108"/>
      <c r="Z7" s="108"/>
      <c r="AA7" s="108"/>
    </row>
    <row r="8" spans="1:27" ht="23.25" customHeight="1" x14ac:dyDescent="0.25">
      <c r="A8" s="1105" t="s">
        <v>127</v>
      </c>
      <c r="B8" s="1105" t="s">
        <v>54</v>
      </c>
      <c r="C8" s="1105" t="s">
        <v>2294</v>
      </c>
      <c r="D8" s="1105" t="s">
        <v>128</v>
      </c>
      <c r="E8" s="1105" t="s">
        <v>55</v>
      </c>
      <c r="F8" s="1105" t="s">
        <v>1199</v>
      </c>
      <c r="G8" s="1090" t="s">
        <v>2292</v>
      </c>
      <c r="H8" s="1090" t="s">
        <v>2293</v>
      </c>
      <c r="I8" s="961"/>
      <c r="J8" s="108"/>
      <c r="K8" s="108"/>
      <c r="L8" s="108"/>
      <c r="M8" s="108"/>
      <c r="N8" s="108"/>
      <c r="O8" s="108"/>
      <c r="Q8" s="108"/>
      <c r="R8" s="108"/>
      <c r="S8" s="109"/>
      <c r="T8" s="109"/>
      <c r="U8" s="109"/>
      <c r="V8" s="109"/>
      <c r="W8" s="112"/>
      <c r="X8" s="113"/>
      <c r="Y8" s="108"/>
      <c r="Z8" s="108"/>
      <c r="AA8" s="108"/>
    </row>
    <row r="9" spans="1:27" ht="21" customHeight="1" x14ac:dyDescent="0.25">
      <c r="A9" s="114">
        <v>1</v>
      </c>
      <c r="B9" s="114"/>
      <c r="C9" s="114"/>
      <c r="D9" s="115"/>
      <c r="E9" s="116" t="s">
        <v>1438</v>
      </c>
      <c r="F9" s="117"/>
      <c r="G9" s="118"/>
      <c r="H9" s="118"/>
      <c r="I9" s="962"/>
      <c r="J9" s="119"/>
      <c r="K9" s="119"/>
      <c r="L9" s="119"/>
      <c r="M9" s="119"/>
      <c r="N9" s="119"/>
      <c r="O9" s="119"/>
      <c r="Q9" s="119"/>
      <c r="R9" s="119"/>
      <c r="S9" s="120"/>
      <c r="T9" s="121"/>
      <c r="U9" s="121"/>
      <c r="V9" s="121"/>
      <c r="W9" s="122"/>
      <c r="X9" s="121"/>
      <c r="Y9" s="119"/>
      <c r="Z9" s="119"/>
      <c r="AA9" s="119"/>
    </row>
    <row r="10" spans="1:27" ht="18" customHeight="1" x14ac:dyDescent="0.25">
      <c r="A10" s="123" t="s">
        <v>10</v>
      </c>
      <c r="B10" s="123"/>
      <c r="C10" s="123"/>
      <c r="D10" s="124"/>
      <c r="E10" s="125" t="s">
        <v>442</v>
      </c>
      <c r="F10" s="126"/>
      <c r="G10" s="127"/>
      <c r="H10" s="127"/>
      <c r="I10" s="963"/>
      <c r="J10" s="119"/>
      <c r="K10" s="119"/>
      <c r="L10" s="119"/>
      <c r="M10" s="119"/>
      <c r="N10" s="119"/>
      <c r="O10" s="119"/>
      <c r="Q10" s="119"/>
      <c r="R10" s="119"/>
      <c r="S10" s="120"/>
      <c r="T10" s="121"/>
      <c r="U10" s="121"/>
      <c r="V10" s="121"/>
      <c r="W10" s="122"/>
      <c r="X10" s="121"/>
      <c r="Y10" s="119"/>
      <c r="Z10" s="119"/>
      <c r="AA10" s="119"/>
    </row>
    <row r="11" spans="1:27" ht="12.75" customHeight="1" x14ac:dyDescent="0.25">
      <c r="A11" s="128" t="s">
        <v>129</v>
      </c>
      <c r="B11" s="129" t="str">
        <f>'CPU - PARTE 1'!B10</f>
        <v>CPU-1</v>
      </c>
      <c r="C11" s="129"/>
      <c r="D11" s="130" t="s">
        <v>130</v>
      </c>
      <c r="E11" s="131" t="s">
        <v>131</v>
      </c>
      <c r="F11" s="132">
        <v>1</v>
      </c>
      <c r="G11" s="133">
        <f>'CPU - PARTE 1'!H15</f>
        <v>0</v>
      </c>
      <c r="H11" s="134">
        <f t="shared" ref="H11:H12" si="0">G11*F11</f>
        <v>0</v>
      </c>
      <c r="I11" s="964"/>
      <c r="J11" s="119"/>
      <c r="K11" s="135"/>
      <c r="L11" s="119"/>
      <c r="M11" s="135"/>
      <c r="N11" s="119"/>
      <c r="O11" s="135"/>
      <c r="Q11" s="119"/>
      <c r="R11" s="119"/>
      <c r="S11" s="120"/>
      <c r="T11" s="121"/>
      <c r="U11" s="121"/>
      <c r="V11" s="121"/>
      <c r="W11" s="122"/>
      <c r="X11" s="121"/>
      <c r="Y11" s="119"/>
      <c r="Z11" s="119"/>
      <c r="AA11" s="119"/>
    </row>
    <row r="12" spans="1:27" ht="42.75" customHeight="1" x14ac:dyDescent="0.25">
      <c r="A12" s="136" t="s">
        <v>132</v>
      </c>
      <c r="B12" s="129" t="str">
        <f>'CPU - PARTE 1'!B18</f>
        <v>CPC-02</v>
      </c>
      <c r="C12" s="129"/>
      <c r="D12" s="130" t="s">
        <v>133</v>
      </c>
      <c r="E12" s="131" t="s">
        <v>1435</v>
      </c>
      <c r="F12" s="132">
        <v>70</v>
      </c>
      <c r="G12" s="133">
        <f>'CPU - PARTE 1'!H22</f>
        <v>0</v>
      </c>
      <c r="H12" s="134">
        <f t="shared" si="0"/>
        <v>0</v>
      </c>
      <c r="I12" s="964"/>
      <c r="J12" s="137"/>
      <c r="K12" s="135"/>
      <c r="L12" s="119"/>
      <c r="M12" s="119"/>
      <c r="N12" s="119"/>
      <c r="O12" s="135"/>
      <c r="Q12" s="119"/>
      <c r="R12" s="119"/>
      <c r="S12" s="120"/>
      <c r="T12" s="121"/>
      <c r="U12" s="121"/>
      <c r="V12" s="121"/>
      <c r="W12" s="122"/>
      <c r="X12" s="121"/>
      <c r="Y12" s="119"/>
      <c r="Z12" s="119"/>
      <c r="AA12" s="119"/>
    </row>
    <row r="13" spans="1:27" x14ac:dyDescent="0.25">
      <c r="A13" s="143"/>
      <c r="B13" s="144"/>
      <c r="C13" s="144"/>
      <c r="D13" s="143"/>
      <c r="E13" s="143" t="s">
        <v>1446</v>
      </c>
      <c r="F13" s="145"/>
      <c r="G13" s="146"/>
      <c r="H13" s="146">
        <f>SUM(H11:H12)</f>
        <v>0</v>
      </c>
      <c r="I13" s="964"/>
      <c r="J13" s="137"/>
      <c r="K13" s="135"/>
      <c r="L13" s="119"/>
      <c r="M13" s="119"/>
      <c r="N13" s="119"/>
      <c r="O13" s="135"/>
      <c r="Q13" s="119"/>
      <c r="R13" s="119"/>
      <c r="S13" s="120"/>
      <c r="T13" s="121"/>
      <c r="U13" s="121"/>
      <c r="V13" s="121"/>
      <c r="W13" s="892"/>
      <c r="X13" s="121"/>
      <c r="Y13" s="119"/>
      <c r="Z13" s="119"/>
      <c r="AA13" s="119"/>
    </row>
    <row r="14" spans="1:27" ht="15.75" customHeight="1" x14ac:dyDescent="0.25">
      <c r="A14" s="123" t="s">
        <v>969</v>
      </c>
      <c r="B14" s="138"/>
      <c r="C14" s="138"/>
      <c r="D14" s="124"/>
      <c r="E14" s="125" t="s">
        <v>1440</v>
      </c>
      <c r="F14" s="126"/>
      <c r="G14" s="127"/>
      <c r="H14" s="127"/>
      <c r="I14" s="964"/>
      <c r="J14" s="119"/>
      <c r="K14" s="135"/>
      <c r="L14" s="119"/>
      <c r="M14" s="119"/>
      <c r="N14" s="119"/>
      <c r="O14" s="135"/>
      <c r="Q14" s="119"/>
      <c r="R14" s="119"/>
      <c r="S14" s="120"/>
      <c r="T14" s="121"/>
      <c r="U14" s="121"/>
      <c r="V14" s="121"/>
      <c r="W14" s="122"/>
      <c r="X14" s="121"/>
      <c r="Y14" s="119"/>
      <c r="Z14" s="119"/>
      <c r="AA14" s="119"/>
    </row>
    <row r="15" spans="1:27" ht="15.75" customHeight="1" x14ac:dyDescent="0.25">
      <c r="A15" s="123" t="s">
        <v>25</v>
      </c>
      <c r="B15" s="138"/>
      <c r="C15" s="138"/>
      <c r="D15" s="124"/>
      <c r="E15" s="125" t="s">
        <v>1442</v>
      </c>
      <c r="F15" s="126"/>
      <c r="G15" s="127"/>
      <c r="H15" s="127"/>
      <c r="I15" s="964"/>
      <c r="J15" s="119"/>
      <c r="K15" s="135"/>
      <c r="L15" s="119"/>
      <c r="M15" s="119"/>
      <c r="N15" s="119"/>
      <c r="O15" s="135"/>
      <c r="Q15" s="119"/>
      <c r="R15" s="119"/>
      <c r="S15" s="120"/>
      <c r="T15" s="121"/>
      <c r="U15" s="121"/>
      <c r="V15" s="121"/>
      <c r="W15" s="892"/>
      <c r="X15" s="121"/>
      <c r="Y15" s="119"/>
      <c r="Z15" s="119"/>
      <c r="AA15" s="119"/>
    </row>
    <row r="16" spans="1:27" ht="12.75" customHeight="1" x14ac:dyDescent="0.25">
      <c r="A16" s="128" t="s">
        <v>150</v>
      </c>
      <c r="B16" s="129" t="str">
        <f>'CPU - PARTE 1'!B25</f>
        <v>CPU-03</v>
      </c>
      <c r="C16" s="129"/>
      <c r="D16" s="130" t="s">
        <v>130</v>
      </c>
      <c r="E16" s="131" t="s">
        <v>134</v>
      </c>
      <c r="F16" s="132">
        <v>1</v>
      </c>
      <c r="G16" s="133">
        <f>'CPU - PARTE 1'!H28</f>
        <v>0</v>
      </c>
      <c r="H16" s="134">
        <f>G16*F16</f>
        <v>0</v>
      </c>
      <c r="I16" s="964"/>
      <c r="J16" s="119"/>
      <c r="K16" s="135"/>
      <c r="L16" s="119"/>
      <c r="M16" s="119"/>
      <c r="N16" s="119"/>
      <c r="O16" s="135"/>
      <c r="Q16" s="119"/>
      <c r="R16" s="119"/>
      <c r="S16" s="120"/>
      <c r="T16" s="121"/>
      <c r="U16" s="121"/>
      <c r="V16" s="121"/>
      <c r="W16" s="122"/>
      <c r="X16" s="121"/>
      <c r="Y16" s="119"/>
      <c r="Z16" s="119"/>
      <c r="AA16" s="119"/>
    </row>
    <row r="17" spans="1:27" ht="12.75" customHeight="1" x14ac:dyDescent="0.25">
      <c r="A17" s="128" t="s">
        <v>153</v>
      </c>
      <c r="B17" s="129" t="str">
        <f>'CPU - PARTE 1'!B31</f>
        <v>CPU-04</v>
      </c>
      <c r="C17" s="129"/>
      <c r="D17" s="130" t="s">
        <v>130</v>
      </c>
      <c r="E17" s="131" t="s">
        <v>135</v>
      </c>
      <c r="F17" s="132">
        <v>1</v>
      </c>
      <c r="G17" s="133">
        <f>'CPU - PARTE 1'!H34</f>
        <v>0</v>
      </c>
      <c r="H17" s="134">
        <f t="shared" ref="H17:H28" si="1">G17*F17</f>
        <v>0</v>
      </c>
      <c r="I17" s="964"/>
      <c r="J17" s="119"/>
      <c r="K17" s="135"/>
      <c r="L17" s="119"/>
      <c r="M17" s="119"/>
      <c r="N17" s="119"/>
      <c r="O17" s="135"/>
      <c r="Q17" s="119"/>
      <c r="R17" s="119"/>
      <c r="S17" s="120"/>
      <c r="T17" s="121"/>
      <c r="U17" s="121"/>
      <c r="V17" s="121"/>
      <c r="W17" s="122"/>
      <c r="X17" s="121"/>
      <c r="Y17" s="119"/>
      <c r="Z17" s="119"/>
      <c r="AA17" s="119"/>
    </row>
    <row r="18" spans="1:27" ht="12.75" customHeight="1" x14ac:dyDescent="0.25">
      <c r="A18" s="128" t="s">
        <v>155</v>
      </c>
      <c r="B18" s="129" t="str">
        <f>'CPU - PARTE 1'!B37</f>
        <v>CPU-05</v>
      </c>
      <c r="C18" s="129"/>
      <c r="D18" s="130" t="s">
        <v>130</v>
      </c>
      <c r="E18" s="131" t="s">
        <v>136</v>
      </c>
      <c r="F18" s="132">
        <v>1</v>
      </c>
      <c r="G18" s="133">
        <f>'CPU - PARTE 1'!H40</f>
        <v>0</v>
      </c>
      <c r="H18" s="134">
        <f t="shared" si="1"/>
        <v>0</v>
      </c>
      <c r="I18" s="964"/>
      <c r="J18" s="119"/>
      <c r="K18" s="135"/>
      <c r="L18" s="119"/>
      <c r="M18" s="119"/>
      <c r="N18" s="119"/>
      <c r="O18" s="135"/>
      <c r="Q18" s="119"/>
      <c r="R18" s="119"/>
      <c r="S18" s="120"/>
      <c r="T18" s="121"/>
      <c r="U18" s="121"/>
      <c r="V18" s="121"/>
      <c r="W18" s="122"/>
      <c r="X18" s="121"/>
      <c r="Y18" s="119"/>
      <c r="Z18" s="119"/>
      <c r="AA18" s="119"/>
    </row>
    <row r="19" spans="1:27" ht="12.75" customHeight="1" x14ac:dyDescent="0.25">
      <c r="A19" s="128" t="s">
        <v>157</v>
      </c>
      <c r="B19" s="129" t="str">
        <f>'CPU - PARTE 1'!B43</f>
        <v>CPU-06</v>
      </c>
      <c r="C19" s="129"/>
      <c r="D19" s="130" t="s">
        <v>130</v>
      </c>
      <c r="E19" s="131" t="s">
        <v>137</v>
      </c>
      <c r="F19" s="132">
        <v>1</v>
      </c>
      <c r="G19" s="133">
        <f>'CPU - PARTE 1'!H46</f>
        <v>0</v>
      </c>
      <c r="H19" s="134">
        <f t="shared" si="1"/>
        <v>0</v>
      </c>
      <c r="I19" s="964"/>
      <c r="J19" s="119"/>
      <c r="K19" s="135"/>
      <c r="L19" s="119"/>
      <c r="M19" s="119"/>
      <c r="N19" s="119"/>
      <c r="O19" s="135"/>
      <c r="Q19" s="119"/>
      <c r="R19" s="119"/>
      <c r="S19" s="120"/>
      <c r="T19" s="121"/>
      <c r="U19" s="121"/>
      <c r="V19" s="121"/>
      <c r="W19" s="122"/>
      <c r="X19" s="121"/>
      <c r="Y19" s="119"/>
      <c r="Z19" s="119"/>
      <c r="AA19" s="119"/>
    </row>
    <row r="20" spans="1:27" ht="15" customHeight="1" x14ac:dyDescent="0.25">
      <c r="A20" s="128" t="s">
        <v>159</v>
      </c>
      <c r="B20" s="129" t="str">
        <f>'CPU - PARTE 1'!B49</f>
        <v>CPU-07</v>
      </c>
      <c r="C20" s="129"/>
      <c r="D20" s="130" t="s">
        <v>130</v>
      </c>
      <c r="E20" s="131" t="s">
        <v>138</v>
      </c>
      <c r="F20" s="132">
        <v>1</v>
      </c>
      <c r="G20" s="133">
        <f>'CPU - PARTE 1'!H52</f>
        <v>0</v>
      </c>
      <c r="H20" s="134">
        <f t="shared" si="1"/>
        <v>0</v>
      </c>
      <c r="I20" s="964"/>
      <c r="J20" s="119"/>
      <c r="K20" s="135"/>
      <c r="L20" s="119"/>
      <c r="M20" s="119"/>
      <c r="N20" s="119"/>
      <c r="O20" s="135"/>
      <c r="Q20" s="119"/>
      <c r="R20" s="119"/>
      <c r="S20" s="120"/>
      <c r="T20" s="121"/>
      <c r="U20" s="121"/>
      <c r="V20" s="121"/>
      <c r="W20" s="122"/>
      <c r="X20" s="121"/>
      <c r="Y20" s="119"/>
      <c r="Z20" s="119"/>
      <c r="AA20" s="119"/>
    </row>
    <row r="21" spans="1:27" ht="26.25" customHeight="1" x14ac:dyDescent="0.25">
      <c r="A21" s="128" t="s">
        <v>162</v>
      </c>
      <c r="B21" s="129" t="str">
        <f>'CPU - PARTE 1'!B55</f>
        <v>CPU-08</v>
      </c>
      <c r="C21" s="129"/>
      <c r="D21" s="130" t="s">
        <v>130</v>
      </c>
      <c r="E21" s="131" t="s">
        <v>139</v>
      </c>
      <c r="F21" s="132">
        <v>1</v>
      </c>
      <c r="G21" s="133">
        <f>'CPU - PARTE 1'!H58</f>
        <v>0</v>
      </c>
      <c r="H21" s="134">
        <f t="shared" si="1"/>
        <v>0</v>
      </c>
      <c r="I21" s="964"/>
      <c r="J21" s="119"/>
      <c r="K21" s="135"/>
      <c r="L21" s="119"/>
      <c r="M21" s="119"/>
      <c r="N21" s="119"/>
      <c r="O21" s="135"/>
      <c r="Q21" s="119"/>
      <c r="R21" s="119"/>
      <c r="S21" s="120"/>
      <c r="T21" s="121"/>
      <c r="U21" s="121"/>
      <c r="V21" s="121"/>
      <c r="W21" s="122"/>
      <c r="X21" s="121"/>
      <c r="Y21" s="119"/>
      <c r="Z21" s="119"/>
      <c r="AA21" s="119"/>
    </row>
    <row r="22" spans="1:27" ht="15" customHeight="1" x14ac:dyDescent="0.25">
      <c r="A22" s="128" t="s">
        <v>164</v>
      </c>
      <c r="B22" s="129" t="str">
        <f>'CPU - PARTE 1'!B61</f>
        <v>CPU-09</v>
      </c>
      <c r="C22" s="129"/>
      <c r="D22" s="130" t="s">
        <v>130</v>
      </c>
      <c r="E22" s="139" t="s">
        <v>140</v>
      </c>
      <c r="F22" s="132">
        <v>1</v>
      </c>
      <c r="G22" s="133">
        <f>'CPU - PARTE 1'!H64</f>
        <v>0</v>
      </c>
      <c r="H22" s="134">
        <f t="shared" si="1"/>
        <v>0</v>
      </c>
      <c r="I22" s="964"/>
      <c r="J22" s="119"/>
      <c r="K22" s="135"/>
      <c r="L22" s="119"/>
      <c r="M22" s="119"/>
      <c r="N22" s="119"/>
      <c r="O22" s="135"/>
      <c r="Q22" s="119"/>
      <c r="R22" s="119"/>
      <c r="S22" s="120"/>
      <c r="T22" s="121"/>
      <c r="U22" s="121"/>
      <c r="V22" s="121"/>
      <c r="W22" s="122"/>
      <c r="X22" s="121"/>
      <c r="Y22" s="119"/>
      <c r="Z22" s="119"/>
      <c r="AA22" s="119"/>
    </row>
    <row r="23" spans="1:27" ht="24.75" customHeight="1" x14ac:dyDescent="0.25">
      <c r="A23" s="128" t="s">
        <v>167</v>
      </c>
      <c r="B23" s="140" t="str">
        <f>'CPU - PARTE 1'!B67</f>
        <v>CPU-10</v>
      </c>
      <c r="C23" s="140"/>
      <c r="D23" s="130" t="s">
        <v>130</v>
      </c>
      <c r="E23" s="131" t="s">
        <v>2255</v>
      </c>
      <c r="F23" s="132">
        <v>1</v>
      </c>
      <c r="G23" s="133">
        <f>'CPU - PARTE 1'!H74</f>
        <v>0</v>
      </c>
      <c r="H23" s="134">
        <f t="shared" si="1"/>
        <v>0</v>
      </c>
      <c r="I23" s="964"/>
      <c r="J23" s="119"/>
      <c r="K23" s="135"/>
      <c r="L23" s="119"/>
      <c r="M23" s="119"/>
      <c r="N23" s="119"/>
      <c r="O23" s="135"/>
      <c r="Q23" s="119"/>
      <c r="R23" s="119"/>
      <c r="S23" s="120"/>
      <c r="T23" s="121"/>
      <c r="U23" s="121"/>
      <c r="V23" s="121"/>
      <c r="W23" s="122"/>
      <c r="X23" s="121"/>
      <c r="Y23" s="119"/>
      <c r="Z23" s="119"/>
      <c r="AA23" s="119"/>
    </row>
    <row r="24" spans="1:27" ht="24.75" customHeight="1" x14ac:dyDescent="0.25">
      <c r="A24" s="128"/>
      <c r="B24" s="140"/>
      <c r="C24" s="140"/>
      <c r="D24" s="130"/>
      <c r="E24" s="172" t="s">
        <v>1443</v>
      </c>
      <c r="F24" s="132"/>
      <c r="G24" s="927"/>
      <c r="H24" s="928"/>
      <c r="I24" s="964"/>
      <c r="J24" s="119"/>
      <c r="K24" s="135"/>
      <c r="L24" s="119"/>
      <c r="M24" s="119"/>
      <c r="N24" s="119"/>
      <c r="O24" s="135"/>
      <c r="Q24" s="119"/>
      <c r="R24" s="119"/>
      <c r="S24" s="120"/>
      <c r="T24" s="121"/>
      <c r="U24" s="121"/>
      <c r="V24" s="121"/>
      <c r="W24" s="892"/>
      <c r="X24" s="121"/>
      <c r="Y24" s="119"/>
      <c r="Z24" s="119"/>
      <c r="AA24" s="119"/>
    </row>
    <row r="25" spans="1:27" ht="19.5" customHeight="1" x14ac:dyDescent="0.25">
      <c r="A25" s="128" t="s">
        <v>141</v>
      </c>
      <c r="B25" s="129" t="str">
        <f>'CPU - PARTE 1'!B78</f>
        <v>CPU-11</v>
      </c>
      <c r="C25" s="129"/>
      <c r="D25" s="130" t="s">
        <v>130</v>
      </c>
      <c r="E25" s="131" t="s">
        <v>142</v>
      </c>
      <c r="F25" s="132">
        <v>1</v>
      </c>
      <c r="G25" s="133">
        <f>'CPU - PARTE 1'!H82</f>
        <v>0</v>
      </c>
      <c r="H25" s="134">
        <f t="shared" si="1"/>
        <v>0</v>
      </c>
      <c r="I25" s="964"/>
      <c r="J25" s="119"/>
      <c r="K25" s="135"/>
      <c r="L25" s="119"/>
      <c r="M25" s="119"/>
      <c r="N25" s="119"/>
      <c r="O25" s="135"/>
      <c r="Q25" s="119"/>
      <c r="R25" s="119"/>
      <c r="S25" s="120"/>
      <c r="T25" s="121"/>
      <c r="U25" s="121"/>
      <c r="V25" s="121"/>
      <c r="W25" s="122"/>
      <c r="X25" s="121"/>
      <c r="Y25" s="119"/>
      <c r="Z25" s="119"/>
      <c r="AA25" s="119"/>
    </row>
    <row r="26" spans="1:27" ht="19.5" customHeight="1" x14ac:dyDescent="0.25">
      <c r="A26" s="128"/>
      <c r="B26" s="129"/>
      <c r="C26" s="129"/>
      <c r="D26" s="130"/>
      <c r="E26" s="172" t="s">
        <v>1444</v>
      </c>
      <c r="F26" s="132"/>
      <c r="G26" s="927"/>
      <c r="H26" s="928"/>
      <c r="I26" s="964"/>
      <c r="J26" s="119"/>
      <c r="K26" s="135"/>
      <c r="L26" s="119"/>
      <c r="M26" s="119"/>
      <c r="N26" s="119"/>
      <c r="O26" s="135"/>
      <c r="Q26" s="119"/>
      <c r="R26" s="119"/>
      <c r="S26" s="120"/>
      <c r="T26" s="121"/>
      <c r="U26" s="121"/>
      <c r="V26" s="121"/>
      <c r="W26" s="892"/>
      <c r="X26" s="121"/>
      <c r="Y26" s="119"/>
      <c r="Z26" s="119"/>
      <c r="AA26" s="119"/>
    </row>
    <row r="27" spans="1:27" ht="19.5" customHeight="1" x14ac:dyDescent="0.25">
      <c r="A27" s="128" t="s">
        <v>143</v>
      </c>
      <c r="B27" s="129" t="s">
        <v>144</v>
      </c>
      <c r="C27" s="129"/>
      <c r="D27" s="130" t="s">
        <v>130</v>
      </c>
      <c r="E27" s="131" t="s">
        <v>145</v>
      </c>
      <c r="F27" s="132">
        <v>15</v>
      </c>
      <c r="G27" s="133"/>
      <c r="H27" s="134">
        <f t="shared" si="1"/>
        <v>0</v>
      </c>
      <c r="I27" s="964"/>
      <c r="J27" s="141"/>
      <c r="K27" s="135"/>
      <c r="M27" s="119"/>
      <c r="N27" s="119"/>
      <c r="O27" s="135"/>
      <c r="Q27" s="119"/>
      <c r="R27" s="142"/>
      <c r="S27" s="120"/>
      <c r="T27" s="121"/>
      <c r="U27" s="121"/>
      <c r="V27" s="121"/>
      <c r="W27" s="122"/>
      <c r="X27" s="121"/>
      <c r="Y27" s="119"/>
      <c r="Z27" s="119"/>
      <c r="AA27" s="119"/>
    </row>
    <row r="28" spans="1:27" ht="19.5" customHeight="1" x14ac:dyDescent="0.25">
      <c r="A28" s="128" t="s">
        <v>146</v>
      </c>
      <c r="B28" s="129" t="s">
        <v>147</v>
      </c>
      <c r="C28" s="129"/>
      <c r="D28" s="130" t="s">
        <v>130</v>
      </c>
      <c r="E28" s="131" t="s">
        <v>148</v>
      </c>
      <c r="F28" s="132">
        <v>5</v>
      </c>
      <c r="G28" s="133"/>
      <c r="H28" s="134">
        <f t="shared" si="1"/>
        <v>0</v>
      </c>
      <c r="I28" s="964"/>
      <c r="J28" s="141"/>
      <c r="K28" s="135"/>
      <c r="L28" s="119"/>
      <c r="M28" s="119"/>
      <c r="N28" s="119"/>
      <c r="O28" s="135"/>
      <c r="Q28" s="119"/>
      <c r="R28" s="142"/>
      <c r="S28" s="120"/>
      <c r="T28" s="121"/>
      <c r="U28" s="121"/>
      <c r="V28" s="121"/>
      <c r="W28" s="122"/>
      <c r="X28" s="121"/>
      <c r="Y28" s="119"/>
      <c r="Z28" s="119"/>
      <c r="AA28" s="119"/>
    </row>
    <row r="29" spans="1:27" ht="23.25" customHeight="1" x14ac:dyDescent="0.25">
      <c r="A29" s="143"/>
      <c r="B29" s="144"/>
      <c r="C29" s="144"/>
      <c r="D29" s="143"/>
      <c r="E29" s="143" t="s">
        <v>1445</v>
      </c>
      <c r="F29" s="145"/>
      <c r="G29" s="146"/>
      <c r="H29" s="146">
        <f>SUM(H16:H28)</f>
        <v>0</v>
      </c>
      <c r="I29" s="964"/>
      <c r="J29" s="119"/>
      <c r="K29" s="135"/>
      <c r="L29" s="119"/>
      <c r="M29" s="119"/>
      <c r="N29" s="119"/>
      <c r="O29" s="135"/>
      <c r="Q29" s="119"/>
      <c r="R29" s="119"/>
      <c r="S29" s="120"/>
      <c r="T29" s="121"/>
      <c r="U29" s="121"/>
      <c r="V29" s="121"/>
      <c r="W29" s="122"/>
      <c r="X29" s="121"/>
      <c r="Y29" s="119"/>
      <c r="Z29" s="119"/>
      <c r="AA29" s="119"/>
    </row>
    <row r="30" spans="1:27" ht="15.75" customHeight="1" x14ac:dyDescent="0.25">
      <c r="A30" s="147">
        <v>3</v>
      </c>
      <c r="B30" s="148"/>
      <c r="C30" s="148"/>
      <c r="D30" s="149"/>
      <c r="E30" s="149" t="s">
        <v>149</v>
      </c>
      <c r="F30" s="150"/>
      <c r="G30" s="151"/>
      <c r="H30" s="151"/>
      <c r="I30" s="964"/>
      <c r="J30" s="152"/>
      <c r="K30" s="135"/>
      <c r="L30" s="152"/>
      <c r="M30" s="152"/>
      <c r="N30" s="152"/>
      <c r="O30" s="135"/>
      <c r="Q30" s="152"/>
      <c r="R30" s="152"/>
      <c r="S30" s="120"/>
      <c r="T30" s="121"/>
      <c r="U30" s="121"/>
      <c r="V30" s="121"/>
      <c r="W30" s="122"/>
      <c r="X30" s="153"/>
      <c r="Y30" s="152"/>
      <c r="Z30" s="152"/>
      <c r="AA30" s="152"/>
    </row>
    <row r="31" spans="1:27" ht="15.75" customHeight="1" x14ac:dyDescent="0.25">
      <c r="A31" s="147" t="s">
        <v>200</v>
      </c>
      <c r="B31" s="148"/>
      <c r="C31" s="148"/>
      <c r="D31" s="149"/>
      <c r="E31" s="149" t="s">
        <v>1516</v>
      </c>
      <c r="F31" s="150"/>
      <c r="G31" s="930"/>
      <c r="H31" s="930"/>
      <c r="I31" s="964"/>
      <c r="J31" s="152"/>
      <c r="K31" s="135"/>
      <c r="L31" s="152"/>
      <c r="M31" s="152"/>
      <c r="N31" s="152"/>
      <c r="O31" s="135"/>
      <c r="Q31" s="152"/>
      <c r="R31" s="152"/>
      <c r="S31" s="120"/>
      <c r="T31" s="121"/>
      <c r="U31" s="121"/>
      <c r="V31" s="121"/>
      <c r="W31" s="892"/>
      <c r="X31" s="153"/>
      <c r="Y31" s="152"/>
      <c r="Z31" s="152"/>
      <c r="AA31" s="152"/>
    </row>
    <row r="32" spans="1:27" ht="19.5" customHeight="1" x14ac:dyDescent="0.25">
      <c r="A32" s="128" t="s">
        <v>1447</v>
      </c>
      <c r="B32" s="154"/>
      <c r="C32" s="154"/>
      <c r="D32" s="130" t="s">
        <v>151</v>
      </c>
      <c r="E32" s="131" t="s">
        <v>152</v>
      </c>
      <c r="F32" s="132">
        <v>400</v>
      </c>
      <c r="G32" s="133"/>
      <c r="H32" s="134">
        <f t="shared" ref="H32:H44" si="2">G32*F32</f>
        <v>0</v>
      </c>
      <c r="I32" s="964"/>
      <c r="J32" s="119"/>
      <c r="K32" s="135"/>
      <c r="L32" s="119"/>
      <c r="M32" s="119"/>
      <c r="N32" s="119"/>
      <c r="O32" s="135"/>
      <c r="Q32" s="119"/>
      <c r="R32" s="119"/>
      <c r="S32" s="120"/>
      <c r="T32" s="121"/>
      <c r="U32" s="121"/>
      <c r="V32" s="121"/>
      <c r="W32" s="122"/>
      <c r="X32" s="121"/>
      <c r="Y32" s="119"/>
      <c r="Z32" s="119"/>
      <c r="AA32" s="119"/>
    </row>
    <row r="33" spans="1:27" x14ac:dyDescent="0.25">
      <c r="A33" s="128" t="s">
        <v>1448</v>
      </c>
      <c r="B33" s="129" t="str">
        <f>'CPU - PARTE 1'!B262</f>
        <v>CPU-28</v>
      </c>
      <c r="C33" s="129"/>
      <c r="D33" s="130" t="s">
        <v>130</v>
      </c>
      <c r="E33" s="131" t="s">
        <v>154</v>
      </c>
      <c r="F33" s="132">
        <v>2</v>
      </c>
      <c r="G33" s="133">
        <f>'CPU - PARTE 1'!H268</f>
        <v>0</v>
      </c>
      <c r="H33" s="134">
        <f t="shared" si="2"/>
        <v>0</v>
      </c>
      <c r="I33" s="964"/>
      <c r="J33" s="141"/>
      <c r="K33" s="135"/>
      <c r="L33" s="119"/>
      <c r="M33" s="119"/>
      <c r="N33" s="119"/>
      <c r="O33" s="135"/>
      <c r="Q33" s="119"/>
      <c r="R33" s="142"/>
      <c r="S33" s="120"/>
      <c r="T33" s="121"/>
      <c r="U33" s="121"/>
      <c r="V33" s="121"/>
      <c r="W33" s="122"/>
      <c r="X33" s="121"/>
      <c r="Y33" s="119"/>
      <c r="Z33" s="119"/>
      <c r="AA33" s="119"/>
    </row>
    <row r="34" spans="1:27" ht="47.25" customHeight="1" x14ac:dyDescent="0.25">
      <c r="A34" s="128" t="s">
        <v>1449</v>
      </c>
      <c r="B34" s="154"/>
      <c r="C34" s="154"/>
      <c r="D34" s="130" t="s">
        <v>156</v>
      </c>
      <c r="E34" s="131" t="s">
        <v>1523</v>
      </c>
      <c r="F34" s="132">
        <v>13</v>
      </c>
      <c r="G34" s="133"/>
      <c r="H34" s="134">
        <f t="shared" si="2"/>
        <v>0</v>
      </c>
      <c r="I34" s="964"/>
      <c r="J34" s="119"/>
      <c r="K34" s="135"/>
      <c r="L34" s="119"/>
      <c r="M34" s="119"/>
      <c r="N34" s="119"/>
      <c r="O34" s="135"/>
      <c r="Q34" s="119"/>
      <c r="R34" s="119"/>
      <c r="S34" s="120"/>
      <c r="T34" s="121"/>
      <c r="U34" s="121"/>
      <c r="V34" s="121"/>
      <c r="W34" s="122"/>
      <c r="X34" s="121"/>
      <c r="Y34" s="119"/>
      <c r="Z34" s="119"/>
      <c r="AA34" s="119"/>
    </row>
    <row r="35" spans="1:27" ht="32.25" customHeight="1" x14ac:dyDescent="0.25">
      <c r="A35" s="128" t="s">
        <v>1450</v>
      </c>
      <c r="B35" s="154"/>
      <c r="C35" s="154"/>
      <c r="D35" s="130" t="s">
        <v>156</v>
      </c>
      <c r="E35" s="131" t="s">
        <v>158</v>
      </c>
      <c r="F35" s="132">
        <v>13</v>
      </c>
      <c r="G35" s="133"/>
      <c r="H35" s="134">
        <f t="shared" si="2"/>
        <v>0</v>
      </c>
      <c r="I35" s="964"/>
      <c r="J35" s="119"/>
      <c r="K35" s="135"/>
      <c r="L35" s="119"/>
      <c r="M35" s="119"/>
      <c r="N35" s="119"/>
      <c r="O35" s="135"/>
      <c r="Q35" s="119"/>
      <c r="R35" s="119"/>
      <c r="S35" s="120"/>
      <c r="T35" s="121"/>
      <c r="U35" s="121"/>
      <c r="V35" s="121"/>
      <c r="W35" s="122"/>
      <c r="X35" s="121"/>
      <c r="Y35" s="119"/>
      <c r="Z35" s="119"/>
      <c r="AA35" s="119"/>
    </row>
    <row r="36" spans="1:27" ht="40.5" customHeight="1" x14ac:dyDescent="0.25">
      <c r="A36" s="128" t="s">
        <v>1451</v>
      </c>
      <c r="B36" s="154"/>
      <c r="C36" s="154"/>
      <c r="D36" s="130" t="s">
        <v>156</v>
      </c>
      <c r="E36" s="131" t="s">
        <v>160</v>
      </c>
      <c r="F36" s="132">
        <v>13</v>
      </c>
      <c r="G36" s="133"/>
      <c r="H36" s="134">
        <f t="shared" si="2"/>
        <v>0</v>
      </c>
      <c r="I36" s="964"/>
      <c r="J36" s="119"/>
      <c r="K36" s="135"/>
      <c r="L36" s="119"/>
      <c r="M36" s="119"/>
      <c r="N36" s="119"/>
      <c r="O36" s="135"/>
      <c r="Q36" s="119"/>
      <c r="R36" s="119"/>
      <c r="S36" s="120"/>
      <c r="T36" s="121"/>
      <c r="U36" s="121"/>
      <c r="V36" s="121"/>
      <c r="W36" s="122"/>
      <c r="X36" s="121"/>
      <c r="Y36" s="119"/>
      <c r="Z36" s="119"/>
      <c r="AA36" s="119"/>
    </row>
    <row r="37" spans="1:27" ht="43.5" customHeight="1" x14ac:dyDescent="0.25">
      <c r="A37" s="128" t="s">
        <v>1452</v>
      </c>
      <c r="B37" s="894"/>
      <c r="C37" s="894"/>
      <c r="D37" s="130" t="s">
        <v>151</v>
      </c>
      <c r="E37" s="131" t="s">
        <v>161</v>
      </c>
      <c r="F37" s="132">
        <v>36</v>
      </c>
      <c r="G37" s="133"/>
      <c r="H37" s="134">
        <f t="shared" si="2"/>
        <v>0</v>
      </c>
      <c r="I37" s="964"/>
      <c r="J37" s="137"/>
      <c r="K37" s="135"/>
      <c r="L37" s="119"/>
      <c r="M37" s="119"/>
      <c r="N37" s="119"/>
      <c r="O37" s="135"/>
      <c r="Q37" s="119"/>
      <c r="R37" s="119"/>
      <c r="S37" s="120"/>
      <c r="T37" s="121"/>
      <c r="U37" s="121"/>
      <c r="V37" s="121"/>
      <c r="W37" s="122"/>
      <c r="X37" s="121"/>
      <c r="Y37" s="119"/>
      <c r="Z37" s="119"/>
      <c r="AA37" s="119"/>
    </row>
    <row r="38" spans="1:27" ht="31.5" customHeight="1" x14ac:dyDescent="0.25">
      <c r="A38" s="128" t="s">
        <v>1453</v>
      </c>
      <c r="B38" s="129" t="str">
        <f>'CPU - PARTE 1'!B85</f>
        <v>CPU-12</v>
      </c>
      <c r="C38" s="129"/>
      <c r="D38" s="130" t="s">
        <v>130</v>
      </c>
      <c r="E38" s="131" t="s">
        <v>163</v>
      </c>
      <c r="F38" s="132">
        <v>1</v>
      </c>
      <c r="G38" s="133">
        <f>'CPU - PARTE 1'!H94</f>
        <v>0</v>
      </c>
      <c r="H38" s="134">
        <f t="shared" si="2"/>
        <v>0</v>
      </c>
      <c r="I38" s="964"/>
      <c r="J38" s="119"/>
      <c r="K38" s="135"/>
      <c r="L38" s="119"/>
      <c r="M38" s="119"/>
      <c r="N38" s="119"/>
      <c r="O38" s="135"/>
      <c r="Q38" s="119"/>
      <c r="R38" s="119"/>
      <c r="S38" s="120"/>
      <c r="T38" s="121"/>
      <c r="U38" s="121"/>
      <c r="V38" s="121"/>
      <c r="W38" s="122"/>
      <c r="X38" s="121"/>
      <c r="Y38" s="119"/>
      <c r="Z38" s="119"/>
      <c r="AA38" s="119"/>
    </row>
    <row r="39" spans="1:27" ht="31.5" customHeight="1" x14ac:dyDescent="0.25">
      <c r="A39" s="128" t="s">
        <v>1454</v>
      </c>
      <c r="B39" s="155" t="s">
        <v>165</v>
      </c>
      <c r="C39" s="1092"/>
      <c r="D39" s="156" t="s">
        <v>130</v>
      </c>
      <c r="E39" s="157" t="s">
        <v>166</v>
      </c>
      <c r="F39" s="158">
        <v>1</v>
      </c>
      <c r="G39" s="133">
        <f>'CPU-ELÉTRICA'!G47</f>
        <v>0</v>
      </c>
      <c r="H39" s="134">
        <f t="shared" si="2"/>
        <v>0</v>
      </c>
      <c r="I39" s="964"/>
      <c r="J39" s="119"/>
      <c r="K39" s="135"/>
      <c r="L39" s="119"/>
      <c r="M39" s="119"/>
      <c r="N39" s="119"/>
      <c r="O39" s="135"/>
      <c r="Q39" s="119"/>
      <c r="R39" s="119"/>
      <c r="S39" s="120"/>
      <c r="T39" s="121"/>
      <c r="U39" s="121"/>
      <c r="V39" s="121"/>
      <c r="W39" s="122"/>
      <c r="X39" s="121"/>
      <c r="Y39" s="119"/>
      <c r="Z39" s="119"/>
      <c r="AA39" s="119"/>
    </row>
    <row r="40" spans="1:27" ht="36.75" customHeight="1" x14ac:dyDescent="0.25">
      <c r="A40" s="128" t="s">
        <v>1455</v>
      </c>
      <c r="B40" s="129"/>
      <c r="C40" s="129"/>
      <c r="D40" s="130" t="s">
        <v>151</v>
      </c>
      <c r="E40" s="131" t="s">
        <v>168</v>
      </c>
      <c r="F40" s="132">
        <v>8</v>
      </c>
      <c r="G40" s="159"/>
      <c r="H40" s="160">
        <f t="shared" si="2"/>
        <v>0</v>
      </c>
      <c r="I40" s="964"/>
      <c r="J40" s="119"/>
      <c r="K40" s="135"/>
      <c r="L40" s="119"/>
      <c r="M40" s="119"/>
      <c r="N40" s="119"/>
      <c r="O40" s="135"/>
      <c r="Q40" s="119"/>
      <c r="R40" s="119"/>
      <c r="S40" s="120"/>
      <c r="T40" s="121"/>
      <c r="U40" s="121"/>
      <c r="V40" s="121"/>
      <c r="W40" s="122"/>
      <c r="X40" s="121"/>
      <c r="Y40" s="119"/>
      <c r="Z40" s="119"/>
      <c r="AA40" s="119"/>
    </row>
    <row r="41" spans="1:27" ht="36.75" customHeight="1" x14ac:dyDescent="0.25">
      <c r="A41" s="326" t="s">
        <v>721</v>
      </c>
      <c r="B41" s="284"/>
      <c r="C41" s="284"/>
      <c r="D41" s="285" t="s">
        <v>133</v>
      </c>
      <c r="E41" s="286" t="s">
        <v>352</v>
      </c>
      <c r="F41" s="132">
        <v>193</v>
      </c>
      <c r="G41" s="159"/>
      <c r="H41" s="160">
        <f t="shared" si="2"/>
        <v>0</v>
      </c>
      <c r="I41" s="964"/>
      <c r="J41" s="119"/>
      <c r="K41" s="135"/>
      <c r="L41" s="119"/>
      <c r="M41" s="119"/>
      <c r="N41" s="119"/>
      <c r="O41" s="135"/>
      <c r="Q41" s="119"/>
      <c r="R41" s="119"/>
      <c r="S41" s="120"/>
      <c r="T41" s="121"/>
      <c r="U41" s="121"/>
      <c r="V41" s="121"/>
      <c r="W41" s="892"/>
      <c r="X41" s="121"/>
      <c r="Y41" s="119"/>
      <c r="Z41" s="119"/>
      <c r="AA41" s="119"/>
    </row>
    <row r="42" spans="1:27" ht="36.75" customHeight="1" x14ac:dyDescent="0.25">
      <c r="A42" s="326" t="s">
        <v>722</v>
      </c>
      <c r="B42" s="284"/>
      <c r="C42" s="284"/>
      <c r="D42" s="285" t="s">
        <v>354</v>
      </c>
      <c r="E42" s="286" t="s">
        <v>723</v>
      </c>
      <c r="F42" s="132">
        <v>600</v>
      </c>
      <c r="G42" s="159"/>
      <c r="H42" s="160">
        <f t="shared" si="2"/>
        <v>0</v>
      </c>
      <c r="I42" s="964"/>
      <c r="J42" s="119"/>
      <c r="K42" s="135"/>
      <c r="L42" s="119"/>
      <c r="M42" s="119"/>
      <c r="N42" s="119"/>
      <c r="O42" s="135"/>
      <c r="Q42" s="119"/>
      <c r="R42" s="119"/>
      <c r="S42" s="120"/>
      <c r="T42" s="121"/>
      <c r="U42" s="121"/>
      <c r="V42" s="121"/>
      <c r="W42" s="892"/>
      <c r="X42" s="121"/>
      <c r="Y42" s="119"/>
      <c r="Z42" s="119"/>
      <c r="AA42" s="119"/>
    </row>
    <row r="43" spans="1:27" ht="36.75" customHeight="1" x14ac:dyDescent="0.25">
      <c r="A43" s="326" t="s">
        <v>724</v>
      </c>
      <c r="B43" s="284"/>
      <c r="C43" s="284"/>
      <c r="D43" s="285" t="s">
        <v>151</v>
      </c>
      <c r="E43" s="286" t="s">
        <v>353</v>
      </c>
      <c r="F43" s="132">
        <v>600</v>
      </c>
      <c r="G43" s="159"/>
      <c r="H43" s="160">
        <f t="shared" si="2"/>
        <v>0</v>
      </c>
      <c r="I43" s="964"/>
      <c r="J43" s="119"/>
      <c r="K43" s="135"/>
      <c r="L43" s="119"/>
      <c r="M43" s="119"/>
      <c r="N43" s="119"/>
      <c r="O43" s="135"/>
      <c r="Q43" s="119"/>
      <c r="R43" s="119"/>
      <c r="S43" s="120"/>
      <c r="T43" s="121"/>
      <c r="U43" s="121"/>
      <c r="V43" s="121"/>
      <c r="W43" s="892"/>
      <c r="X43" s="121"/>
      <c r="Y43" s="119"/>
      <c r="Z43" s="119"/>
      <c r="AA43" s="119"/>
    </row>
    <row r="44" spans="1:27" ht="36.75" customHeight="1" x14ac:dyDescent="0.25">
      <c r="A44" s="931"/>
      <c r="B44" s="284"/>
      <c r="C44" s="284"/>
      <c r="D44" s="285" t="s">
        <v>1474</v>
      </c>
      <c r="E44" s="286" t="s">
        <v>1475</v>
      </c>
      <c r="F44" s="132">
        <v>100</v>
      </c>
      <c r="G44" s="159"/>
      <c r="H44" s="160">
        <f t="shared" si="2"/>
        <v>0</v>
      </c>
      <c r="I44" s="964"/>
      <c r="J44" s="119"/>
      <c r="K44" s="135"/>
      <c r="L44" s="119"/>
      <c r="M44" s="119"/>
      <c r="N44" s="119"/>
      <c r="O44" s="135"/>
      <c r="Q44" s="119"/>
      <c r="R44" s="119"/>
      <c r="S44" s="120"/>
      <c r="T44" s="121"/>
      <c r="U44" s="121"/>
      <c r="V44" s="121"/>
      <c r="W44" s="892"/>
      <c r="X44" s="121"/>
      <c r="Y44" s="119"/>
      <c r="Z44" s="119"/>
      <c r="AA44" s="119"/>
    </row>
    <row r="45" spans="1:27" ht="12.75" customHeight="1" outlineLevel="1" x14ac:dyDescent="0.25">
      <c r="A45" s="143"/>
      <c r="B45" s="144"/>
      <c r="C45" s="144"/>
      <c r="D45" s="143"/>
      <c r="E45" s="143" t="s">
        <v>170</v>
      </c>
      <c r="F45" s="145"/>
      <c r="G45" s="146"/>
      <c r="H45" s="146">
        <f>SUM(H32:H44)</f>
        <v>0</v>
      </c>
      <c r="I45" s="964"/>
      <c r="J45" s="161"/>
      <c r="K45" s="135"/>
      <c r="L45" s="162"/>
      <c r="M45" s="161"/>
      <c r="N45" s="161"/>
      <c r="O45" s="135"/>
      <c r="Q45" s="161"/>
      <c r="R45" s="161"/>
      <c r="S45" s="120"/>
      <c r="T45" s="121"/>
      <c r="U45" s="121"/>
      <c r="V45" s="121"/>
      <c r="W45" s="122"/>
      <c r="X45" s="163"/>
      <c r="Y45" s="161"/>
      <c r="Z45" s="161"/>
      <c r="AA45" s="161"/>
    </row>
    <row r="46" spans="1:27" ht="24.75" customHeight="1" outlineLevel="1" x14ac:dyDescent="0.25">
      <c r="A46" s="164" t="s">
        <v>216</v>
      </c>
      <c r="B46" s="148"/>
      <c r="C46" s="148"/>
      <c r="D46" s="147"/>
      <c r="E46" s="149" t="s">
        <v>1461</v>
      </c>
      <c r="F46" s="165"/>
      <c r="G46" s="166"/>
      <c r="H46" s="166"/>
      <c r="I46" s="964"/>
      <c r="J46" s="167"/>
      <c r="K46" s="135"/>
      <c r="L46" s="162"/>
      <c r="M46" s="167"/>
      <c r="N46" s="167"/>
      <c r="O46" s="135"/>
      <c r="Q46" s="167"/>
      <c r="R46" s="167"/>
      <c r="S46" s="120"/>
      <c r="T46" s="121"/>
      <c r="U46" s="121"/>
      <c r="V46" s="121"/>
      <c r="W46" s="122"/>
      <c r="X46" s="168"/>
      <c r="Y46" s="167"/>
      <c r="Z46" s="167"/>
      <c r="AA46" s="167"/>
    </row>
    <row r="47" spans="1:27" ht="24.75" customHeight="1" outlineLevel="1" x14ac:dyDescent="0.25">
      <c r="A47" s="164" t="s">
        <v>217</v>
      </c>
      <c r="B47" s="148"/>
      <c r="C47" s="148"/>
      <c r="D47" s="147"/>
      <c r="E47" s="149" t="s">
        <v>1456</v>
      </c>
      <c r="F47" s="165"/>
      <c r="G47" s="929"/>
      <c r="H47" s="929"/>
      <c r="I47" s="964"/>
      <c r="J47" s="167"/>
      <c r="K47" s="135"/>
      <c r="L47" s="162"/>
      <c r="M47" s="167"/>
      <c r="N47" s="167"/>
      <c r="O47" s="135"/>
      <c r="Q47" s="167"/>
      <c r="R47" s="167"/>
      <c r="S47" s="120"/>
      <c r="T47" s="121"/>
      <c r="U47" s="121"/>
      <c r="V47" s="121"/>
      <c r="W47" s="892"/>
      <c r="X47" s="168"/>
      <c r="Y47" s="167"/>
      <c r="Z47" s="167"/>
      <c r="AA47" s="167"/>
    </row>
    <row r="48" spans="1:27" ht="21" customHeight="1" outlineLevel="1" x14ac:dyDescent="0.25">
      <c r="A48" s="136" t="s">
        <v>1457</v>
      </c>
      <c r="B48" s="129"/>
      <c r="C48" s="129"/>
      <c r="D48" s="130" t="s">
        <v>171</v>
      </c>
      <c r="E48" s="131" t="s">
        <v>1439</v>
      </c>
      <c r="F48" s="132">
        <v>30</v>
      </c>
      <c r="G48" s="133"/>
      <c r="H48" s="134">
        <f>PLANILHA_ORÇAMETÁRIA!$G48*PLANILHA_ORÇAMETÁRIA!$F48</f>
        <v>0</v>
      </c>
      <c r="I48" s="964"/>
      <c r="J48" s="169"/>
      <c r="K48" s="135"/>
      <c r="L48" s="162"/>
      <c r="M48" s="161"/>
      <c r="N48" s="161"/>
      <c r="O48" s="135"/>
      <c r="Q48" s="161"/>
      <c r="R48" s="161"/>
      <c r="S48" s="120"/>
      <c r="T48" s="121"/>
      <c r="U48" s="121"/>
      <c r="V48" s="121"/>
      <c r="W48" s="122"/>
      <c r="X48" s="163"/>
      <c r="Y48" s="161"/>
      <c r="Z48" s="161"/>
      <c r="AA48" s="161"/>
    </row>
    <row r="49" spans="1:27" ht="54" customHeight="1" outlineLevel="1" x14ac:dyDescent="0.25">
      <c r="A49" s="136" t="s">
        <v>1458</v>
      </c>
      <c r="B49" s="109"/>
      <c r="C49" s="109"/>
      <c r="D49" s="130" t="s">
        <v>171</v>
      </c>
      <c r="E49" s="131" t="s">
        <v>172</v>
      </c>
      <c r="F49" s="132">
        <v>100</v>
      </c>
      <c r="G49" s="133"/>
      <c r="H49" s="134">
        <f>PLANILHA_ORÇAMETÁRIA!$G49*PLANILHA_ORÇAMETÁRIA!$F49</f>
        <v>0</v>
      </c>
      <c r="I49" s="964"/>
      <c r="J49" s="161"/>
      <c r="K49" s="135"/>
      <c r="L49" s="162"/>
      <c r="M49" s="161"/>
      <c r="N49" s="161"/>
      <c r="O49" s="135"/>
      <c r="Q49" s="161"/>
      <c r="R49" s="142"/>
      <c r="S49" s="120"/>
      <c r="T49" s="121"/>
      <c r="U49" s="170"/>
      <c r="V49" s="121"/>
      <c r="W49" s="171"/>
      <c r="X49" s="163"/>
      <c r="Y49" s="161"/>
      <c r="Z49" s="161"/>
      <c r="AA49" s="161"/>
    </row>
    <row r="50" spans="1:27" ht="26.25" customHeight="1" outlineLevel="1" x14ac:dyDescent="0.25">
      <c r="A50" s="136" t="s">
        <v>1459</v>
      </c>
      <c r="B50" s="154"/>
      <c r="C50" s="154"/>
      <c r="D50" s="130" t="s">
        <v>173</v>
      </c>
      <c r="E50" s="131" t="s">
        <v>174</v>
      </c>
      <c r="F50" s="132">
        <v>50</v>
      </c>
      <c r="G50" s="133"/>
      <c r="H50" s="134">
        <f>PLANILHA_ORÇAMETÁRIA!$G50*PLANILHA_ORÇAMETÁRIA!$F50</f>
        <v>0</v>
      </c>
      <c r="I50" s="964"/>
      <c r="J50" s="161"/>
      <c r="K50" s="135"/>
      <c r="L50" s="162"/>
      <c r="M50" s="161"/>
      <c r="N50" s="161"/>
      <c r="O50" s="135"/>
      <c r="Q50" s="161"/>
      <c r="R50" s="161"/>
      <c r="S50" s="120"/>
      <c r="T50" s="121"/>
      <c r="U50" s="121"/>
      <c r="V50" s="121"/>
      <c r="W50" s="122"/>
      <c r="X50" s="163"/>
      <c r="Y50" s="161"/>
      <c r="Z50" s="161"/>
      <c r="AA50" s="161"/>
    </row>
    <row r="51" spans="1:27" ht="23.25" customHeight="1" x14ac:dyDescent="0.25">
      <c r="A51" s="143"/>
      <c r="B51" s="144"/>
      <c r="C51" s="144"/>
      <c r="D51" s="143">
        <v>0</v>
      </c>
      <c r="E51" s="143" t="s">
        <v>1460</v>
      </c>
      <c r="F51" s="145"/>
      <c r="G51" s="146"/>
      <c r="H51" s="146">
        <f>SUM(H48:H50)</f>
        <v>0</v>
      </c>
      <c r="I51" s="964"/>
      <c r="J51" s="152"/>
      <c r="K51" s="135"/>
      <c r="L51" s="162"/>
      <c r="M51" s="152"/>
      <c r="N51" s="152"/>
      <c r="O51" s="135"/>
      <c r="Q51" s="152"/>
      <c r="R51" s="152"/>
      <c r="S51" s="120"/>
      <c r="T51" s="121"/>
      <c r="U51" s="121"/>
      <c r="V51" s="121"/>
      <c r="W51" s="122"/>
      <c r="X51" s="153"/>
      <c r="Y51" s="152"/>
      <c r="Z51" s="152"/>
      <c r="AA51" s="152"/>
    </row>
    <row r="52" spans="1:27" ht="12.75" customHeight="1" x14ac:dyDescent="0.25">
      <c r="A52" s="147" t="s">
        <v>975</v>
      </c>
      <c r="B52" s="148"/>
      <c r="C52" s="148"/>
      <c r="D52" s="149">
        <v>0</v>
      </c>
      <c r="E52" s="149" t="s">
        <v>1463</v>
      </c>
      <c r="F52" s="150"/>
      <c r="G52" s="151"/>
      <c r="H52" s="151"/>
      <c r="I52" s="964"/>
      <c r="J52" s="152"/>
      <c r="K52" s="135"/>
      <c r="L52" s="162"/>
      <c r="M52" s="152"/>
      <c r="N52" s="152"/>
      <c r="O52" s="135"/>
      <c r="Q52" s="152"/>
      <c r="R52" s="152"/>
      <c r="S52" s="120"/>
      <c r="T52" s="121"/>
      <c r="U52" s="121"/>
      <c r="V52" s="121"/>
      <c r="W52" s="122"/>
      <c r="X52" s="153"/>
      <c r="Y52" s="152"/>
      <c r="Z52" s="152"/>
      <c r="AA52" s="152"/>
    </row>
    <row r="53" spans="1:27" ht="12.75" customHeight="1" x14ac:dyDescent="0.25">
      <c r="A53" s="932" t="s">
        <v>272</v>
      </c>
      <c r="B53" s="933"/>
      <c r="C53" s="933"/>
      <c r="D53" s="934"/>
      <c r="E53" s="934" t="s">
        <v>1462</v>
      </c>
      <c r="F53" s="935"/>
      <c r="G53" s="936"/>
      <c r="H53" s="936"/>
      <c r="I53" s="964"/>
      <c r="J53" s="152"/>
      <c r="K53" s="135"/>
      <c r="L53" s="162"/>
      <c r="M53" s="152"/>
      <c r="N53" s="152"/>
      <c r="O53" s="135"/>
      <c r="Q53" s="152"/>
      <c r="R53" s="152"/>
      <c r="S53" s="120"/>
      <c r="T53" s="121"/>
      <c r="U53" s="121"/>
      <c r="V53" s="121"/>
      <c r="W53" s="892"/>
      <c r="X53" s="153"/>
      <c r="Y53" s="152"/>
      <c r="Z53" s="152"/>
      <c r="AA53" s="152"/>
    </row>
    <row r="54" spans="1:27" ht="20.25" customHeight="1" x14ac:dyDescent="0.25">
      <c r="A54" s="128" t="s">
        <v>1464</v>
      </c>
      <c r="B54" s="180"/>
      <c r="C54" s="180"/>
      <c r="D54" s="130" t="s">
        <v>175</v>
      </c>
      <c r="E54" s="131" t="s">
        <v>176</v>
      </c>
      <c r="F54" s="132">
        <v>1500</v>
      </c>
      <c r="G54" s="133"/>
      <c r="H54" s="134">
        <f>PLANILHA_ORÇAMETÁRIA!$G54*PLANILHA_ORÇAMETÁRIA!$F54</f>
        <v>0</v>
      </c>
      <c r="I54" s="964"/>
      <c r="J54" s="119"/>
      <c r="K54" s="135"/>
      <c r="L54" s="119"/>
      <c r="M54" s="119"/>
      <c r="N54" s="119"/>
      <c r="O54" s="135"/>
      <c r="Q54" s="119"/>
      <c r="R54" s="119"/>
      <c r="S54" s="120"/>
      <c r="T54" s="121"/>
      <c r="U54" s="121"/>
      <c r="V54" s="121"/>
      <c r="W54" s="122"/>
      <c r="X54" s="121"/>
      <c r="Y54" s="119"/>
      <c r="Z54" s="119"/>
      <c r="AA54" s="119"/>
    </row>
    <row r="55" spans="1:27" ht="22.5" x14ac:dyDescent="0.25">
      <c r="A55" s="128" t="s">
        <v>1465</v>
      </c>
      <c r="B55" s="129"/>
      <c r="C55" s="129"/>
      <c r="D55" s="130" t="s">
        <v>175</v>
      </c>
      <c r="E55" s="131" t="s">
        <v>177</v>
      </c>
      <c r="F55" s="132">
        <v>540</v>
      </c>
      <c r="G55" s="133"/>
      <c r="H55" s="134">
        <f>PLANILHA_ORÇAMETÁRIA!$G55*PLANILHA_ORÇAMETÁRIA!$F55</f>
        <v>0</v>
      </c>
      <c r="I55" s="964"/>
      <c r="J55" s="119"/>
      <c r="K55" s="135"/>
      <c r="L55" s="119"/>
      <c r="M55" s="119"/>
      <c r="N55" s="119"/>
      <c r="O55" s="135"/>
      <c r="Q55" s="119"/>
      <c r="R55" s="119"/>
      <c r="S55" s="120"/>
      <c r="T55" s="121"/>
      <c r="U55" s="121"/>
      <c r="V55" s="121"/>
      <c r="W55" s="122"/>
      <c r="X55" s="121"/>
      <c r="Y55" s="119"/>
      <c r="Z55" s="119"/>
      <c r="AA55" s="119"/>
    </row>
    <row r="56" spans="1:27" ht="33.75" x14ac:dyDescent="0.25">
      <c r="A56" s="128" t="s">
        <v>1466</v>
      </c>
      <c r="B56" s="129"/>
      <c r="C56" s="129"/>
      <c r="D56" s="130" t="s">
        <v>175</v>
      </c>
      <c r="E56" s="131" t="s">
        <v>178</v>
      </c>
      <c r="F56" s="132">
        <v>702</v>
      </c>
      <c r="G56" s="133"/>
      <c r="H56" s="134">
        <f>PLANILHA_ORÇAMETÁRIA!$G56*PLANILHA_ORÇAMETÁRIA!$F56</f>
        <v>0</v>
      </c>
      <c r="I56" s="964"/>
      <c r="J56" s="119"/>
      <c r="K56" s="135"/>
      <c r="L56" s="119"/>
      <c r="M56" s="119"/>
      <c r="N56" s="119"/>
      <c r="O56" s="135"/>
      <c r="Q56" s="119"/>
      <c r="R56" s="119"/>
      <c r="S56" s="120"/>
      <c r="T56" s="121"/>
      <c r="U56" s="121"/>
      <c r="V56" s="121"/>
      <c r="W56" s="122"/>
      <c r="X56" s="121"/>
      <c r="Y56" s="119"/>
      <c r="Z56" s="119"/>
      <c r="AA56" s="119"/>
    </row>
    <row r="57" spans="1:27" ht="22.5" x14ac:dyDescent="0.25">
      <c r="A57" s="128" t="s">
        <v>1467</v>
      </c>
      <c r="B57" s="129"/>
      <c r="C57" s="129"/>
      <c r="D57" s="130" t="s">
        <v>179</v>
      </c>
      <c r="E57" s="131" t="s">
        <v>180</v>
      </c>
      <c r="F57" s="132">
        <v>2000</v>
      </c>
      <c r="G57" s="133"/>
      <c r="H57" s="134">
        <f>PLANILHA_ORÇAMETÁRIA!$G57*PLANILHA_ORÇAMETÁRIA!$F57</f>
        <v>0</v>
      </c>
      <c r="I57" s="964"/>
      <c r="J57" s="119"/>
      <c r="K57" s="135"/>
      <c r="L57" s="119"/>
      <c r="M57" s="119"/>
      <c r="N57" s="119"/>
      <c r="O57" s="135"/>
      <c r="Q57" s="119"/>
      <c r="R57" s="119"/>
      <c r="S57" s="120"/>
      <c r="T57" s="121"/>
      <c r="U57" s="121"/>
      <c r="V57" s="121"/>
      <c r="W57" s="122"/>
      <c r="X57" s="121"/>
      <c r="Y57" s="119"/>
      <c r="Z57" s="119"/>
      <c r="AA57" s="119"/>
    </row>
    <row r="58" spans="1:27" ht="24" customHeight="1" x14ac:dyDescent="0.25">
      <c r="A58" s="128" t="s">
        <v>1468</v>
      </c>
      <c r="B58" s="129"/>
      <c r="C58" s="129"/>
      <c r="D58" s="130" t="s">
        <v>175</v>
      </c>
      <c r="E58" s="131" t="s">
        <v>181</v>
      </c>
      <c r="F58" s="132">
        <v>800</v>
      </c>
      <c r="G58" s="133"/>
      <c r="H58" s="134">
        <f>PLANILHA_ORÇAMETÁRIA!$G58*PLANILHA_ORÇAMETÁRIA!$F58</f>
        <v>0</v>
      </c>
      <c r="I58" s="964"/>
      <c r="J58" s="119"/>
      <c r="K58" s="135"/>
      <c r="L58" s="119"/>
      <c r="M58" s="119"/>
      <c r="N58" s="119"/>
      <c r="O58" s="135"/>
      <c r="Q58" s="119"/>
      <c r="R58" s="119"/>
      <c r="S58" s="120"/>
      <c r="T58" s="121"/>
      <c r="U58" s="121"/>
      <c r="V58" s="121"/>
      <c r="W58" s="122"/>
      <c r="X58" s="121"/>
      <c r="Y58" s="119"/>
      <c r="Z58" s="119"/>
      <c r="AA58" s="119"/>
    </row>
    <row r="59" spans="1:27" ht="24" customHeight="1" x14ac:dyDescent="0.25">
      <c r="A59" s="128" t="s">
        <v>1469</v>
      </c>
      <c r="B59" s="129"/>
      <c r="C59" s="129"/>
      <c r="D59" s="130" t="s">
        <v>182</v>
      </c>
      <c r="E59" s="131" t="s">
        <v>183</v>
      </c>
      <c r="F59" s="132">
        <v>120</v>
      </c>
      <c r="G59" s="133"/>
      <c r="H59" s="134">
        <f>PLANILHA_ORÇAMETÁRIA!$G59*PLANILHA_ORÇAMETÁRIA!$F59</f>
        <v>0</v>
      </c>
      <c r="I59" s="964"/>
      <c r="J59" s="119"/>
      <c r="K59" s="135"/>
      <c r="L59" s="119"/>
      <c r="M59" s="119"/>
      <c r="N59" s="119"/>
      <c r="O59" s="135"/>
      <c r="Q59" s="119"/>
      <c r="R59" s="119"/>
      <c r="S59" s="120"/>
      <c r="T59" s="121"/>
      <c r="U59" s="121"/>
      <c r="V59" s="121"/>
      <c r="W59" s="122"/>
      <c r="X59" s="121"/>
      <c r="Y59" s="119"/>
      <c r="Z59" s="119"/>
      <c r="AA59" s="119"/>
    </row>
    <row r="60" spans="1:27" ht="46.5" customHeight="1" x14ac:dyDescent="0.25">
      <c r="A60" s="128" t="s">
        <v>1470</v>
      </c>
      <c r="B60" s="129"/>
      <c r="C60" s="129"/>
      <c r="D60" s="130" t="s">
        <v>184</v>
      </c>
      <c r="E60" s="131" t="s">
        <v>185</v>
      </c>
      <c r="F60" s="132">
        <v>540</v>
      </c>
      <c r="G60" s="133"/>
      <c r="H60" s="134">
        <f>PLANILHA_ORÇAMETÁRIA!$G60*PLANILHA_ORÇAMETÁRIA!$F60</f>
        <v>0</v>
      </c>
      <c r="I60" s="964"/>
      <c r="J60" s="119"/>
      <c r="K60" s="135"/>
      <c r="L60" s="119"/>
      <c r="M60" s="119"/>
      <c r="N60" s="119"/>
      <c r="O60" s="135"/>
      <c r="Q60" s="119"/>
      <c r="R60" s="119"/>
      <c r="S60" s="120"/>
      <c r="T60" s="121"/>
      <c r="U60" s="121"/>
      <c r="V60" s="121"/>
      <c r="W60" s="122"/>
      <c r="X60" s="121"/>
      <c r="Y60" s="119"/>
      <c r="Z60" s="119"/>
      <c r="AA60" s="119"/>
    </row>
    <row r="61" spans="1:27" ht="24" customHeight="1" x14ac:dyDescent="0.25">
      <c r="A61" s="128" t="s">
        <v>1471</v>
      </c>
      <c r="B61" s="154"/>
      <c r="C61" s="154"/>
      <c r="D61" s="130" t="s">
        <v>151</v>
      </c>
      <c r="E61" s="131" t="s">
        <v>186</v>
      </c>
      <c r="F61" s="132">
        <v>702</v>
      </c>
      <c r="G61" s="133"/>
      <c r="H61" s="134">
        <f>PLANILHA_ORÇAMETÁRIA!$G61*PLANILHA_ORÇAMETÁRIA!$F61</f>
        <v>0</v>
      </c>
      <c r="I61" s="964"/>
      <c r="J61" s="119"/>
      <c r="K61" s="135"/>
      <c r="L61" s="119"/>
      <c r="M61" s="119"/>
      <c r="N61" s="119"/>
      <c r="O61" s="135"/>
      <c r="Q61" s="119"/>
      <c r="R61" s="119"/>
      <c r="S61" s="120"/>
      <c r="T61" s="121"/>
      <c r="U61" s="121"/>
      <c r="V61" s="121"/>
      <c r="W61" s="122"/>
      <c r="X61" s="121"/>
      <c r="Y61" s="119"/>
      <c r="Z61" s="119"/>
      <c r="AA61" s="119"/>
    </row>
    <row r="62" spans="1:27" ht="38.25" customHeight="1" x14ac:dyDescent="0.25">
      <c r="A62" s="340" t="s">
        <v>725</v>
      </c>
      <c r="B62" s="304"/>
      <c r="C62" s="304"/>
      <c r="D62" s="232" t="s">
        <v>184</v>
      </c>
      <c r="E62" s="131" t="s">
        <v>726</v>
      </c>
      <c r="F62" s="305">
        <v>220</v>
      </c>
      <c r="G62" s="305"/>
      <c r="H62" s="305">
        <f>G62*F62</f>
        <v>0</v>
      </c>
      <c r="I62" s="964"/>
      <c r="J62" s="119"/>
      <c r="K62" s="135"/>
      <c r="L62" s="119"/>
      <c r="M62" s="119"/>
      <c r="N62" s="119"/>
      <c r="O62" s="135"/>
      <c r="Q62" s="119"/>
      <c r="R62" s="119"/>
      <c r="S62" s="120"/>
      <c r="T62" s="121"/>
      <c r="U62" s="121"/>
      <c r="V62" s="121"/>
      <c r="W62" s="892"/>
      <c r="X62" s="121"/>
      <c r="Y62" s="119"/>
      <c r="Z62" s="119"/>
      <c r="AA62" s="119"/>
    </row>
    <row r="63" spans="1:27" ht="24" customHeight="1" x14ac:dyDescent="0.25">
      <c r="A63" s="128"/>
      <c r="B63" s="154"/>
      <c r="C63" s="154"/>
      <c r="D63" s="130"/>
      <c r="E63" s="172" t="s">
        <v>1476</v>
      </c>
      <c r="F63" s="132"/>
      <c r="G63" s="927"/>
      <c r="H63" s="928"/>
      <c r="I63" s="964"/>
      <c r="J63" s="119"/>
      <c r="K63" s="135"/>
      <c r="L63" s="119"/>
      <c r="M63" s="119"/>
      <c r="N63" s="119"/>
      <c r="O63" s="135"/>
      <c r="Q63" s="119"/>
      <c r="R63" s="119"/>
      <c r="S63" s="120"/>
      <c r="T63" s="121"/>
      <c r="U63" s="121"/>
      <c r="V63" s="121"/>
      <c r="W63" s="892"/>
      <c r="X63" s="121"/>
      <c r="Y63" s="119"/>
      <c r="Z63" s="119"/>
      <c r="AA63" s="119"/>
    </row>
    <row r="64" spans="1:27" ht="33" customHeight="1" x14ac:dyDescent="0.25">
      <c r="A64" s="340" t="s">
        <v>727</v>
      </c>
      <c r="B64" s="304"/>
      <c r="C64" s="304"/>
      <c r="D64" s="232" t="s">
        <v>184</v>
      </c>
      <c r="E64" s="131" t="s">
        <v>483</v>
      </c>
      <c r="F64" s="305">
        <f>(120+12+24+9+9+9)*(0.25*0.4)</f>
        <v>18.3</v>
      </c>
      <c r="G64" s="305"/>
      <c r="H64" s="305">
        <f>G64*F64</f>
        <v>0</v>
      </c>
      <c r="I64" s="964"/>
      <c r="J64" s="119"/>
      <c r="K64" s="135"/>
      <c r="L64" s="119"/>
      <c r="M64" s="119"/>
      <c r="N64" s="119"/>
      <c r="O64" s="135"/>
      <c r="Q64" s="119"/>
      <c r="R64" s="119"/>
      <c r="S64" s="120"/>
      <c r="T64" s="121"/>
      <c r="U64" s="121"/>
      <c r="V64" s="121"/>
      <c r="W64" s="892"/>
      <c r="X64" s="121"/>
      <c r="Y64" s="119"/>
      <c r="Z64" s="119"/>
      <c r="AA64" s="119"/>
    </row>
    <row r="65" spans="1:27" ht="30" customHeight="1" x14ac:dyDescent="0.25">
      <c r="A65" s="340" t="s">
        <v>728</v>
      </c>
      <c r="B65" s="304"/>
      <c r="C65" s="304"/>
      <c r="D65" s="232" t="s">
        <v>184</v>
      </c>
      <c r="E65" s="131" t="s">
        <v>484</v>
      </c>
      <c r="F65" s="305">
        <v>30</v>
      </c>
      <c r="G65" s="305"/>
      <c r="H65" s="305">
        <f>ROUND(F65*G65,2)</f>
        <v>0</v>
      </c>
      <c r="I65" s="964"/>
      <c r="J65" s="119"/>
      <c r="K65" s="135"/>
      <c r="L65" s="119"/>
      <c r="M65" s="119"/>
      <c r="N65" s="119"/>
      <c r="O65" s="135"/>
      <c r="Q65" s="119"/>
      <c r="R65" s="119"/>
      <c r="S65" s="120"/>
      <c r="T65" s="121"/>
      <c r="U65" s="121"/>
      <c r="V65" s="121"/>
      <c r="W65" s="892"/>
      <c r="X65" s="121"/>
      <c r="Y65" s="119"/>
      <c r="Z65" s="119"/>
      <c r="AA65" s="119"/>
    </row>
    <row r="66" spans="1:27" ht="12.75" customHeight="1" x14ac:dyDescent="0.25">
      <c r="A66" s="143"/>
      <c r="B66" s="144"/>
      <c r="C66" s="144"/>
      <c r="D66" s="143">
        <v>0</v>
      </c>
      <c r="E66" s="143" t="s">
        <v>1472</v>
      </c>
      <c r="F66" s="145"/>
      <c r="G66" s="146"/>
      <c r="H66" s="146">
        <f>SUM(H54:H65)</f>
        <v>0</v>
      </c>
      <c r="I66" s="964"/>
      <c r="J66" s="152"/>
      <c r="K66" s="135"/>
      <c r="L66" s="162"/>
      <c r="M66" s="152"/>
      <c r="N66" s="152"/>
      <c r="O66" s="135"/>
      <c r="Q66" s="152"/>
      <c r="R66" s="152"/>
      <c r="S66" s="120"/>
      <c r="T66" s="121"/>
      <c r="U66" s="121"/>
      <c r="V66" s="121"/>
      <c r="W66" s="122"/>
      <c r="X66" s="153"/>
      <c r="Y66" s="152"/>
      <c r="Z66" s="152"/>
      <c r="AA66" s="152"/>
    </row>
    <row r="67" spans="1:27" ht="12.75" customHeight="1" x14ac:dyDescent="0.25">
      <c r="A67" s="147">
        <v>6</v>
      </c>
      <c r="B67" s="148"/>
      <c r="C67" s="148"/>
      <c r="D67" s="149"/>
      <c r="E67" s="149" t="s">
        <v>1473</v>
      </c>
      <c r="F67" s="150"/>
      <c r="G67" s="930"/>
      <c r="H67" s="930"/>
      <c r="I67" s="964"/>
      <c r="J67" s="152"/>
      <c r="K67" s="135"/>
      <c r="L67" s="162"/>
      <c r="M67" s="152"/>
      <c r="N67" s="152"/>
      <c r="O67" s="135"/>
      <c r="Q67" s="152"/>
      <c r="R67" s="152"/>
      <c r="S67" s="120"/>
      <c r="T67" s="121"/>
      <c r="U67" s="121"/>
      <c r="V67" s="121"/>
      <c r="W67" s="892"/>
      <c r="X67" s="153"/>
      <c r="Y67" s="152"/>
      <c r="Z67" s="152"/>
      <c r="AA67" s="152"/>
    </row>
    <row r="68" spans="1:27" ht="12.75" customHeight="1" x14ac:dyDescent="0.25">
      <c r="A68" s="173" t="s">
        <v>284</v>
      </c>
      <c r="B68" s="174"/>
      <c r="C68" s="174"/>
      <c r="D68" s="175">
        <v>0</v>
      </c>
      <c r="E68" s="175" t="s">
        <v>191</v>
      </c>
      <c r="F68" s="176"/>
      <c r="G68" s="177"/>
      <c r="H68" s="177"/>
      <c r="I68" s="964"/>
      <c r="J68" s="152"/>
      <c r="K68" s="135"/>
      <c r="L68" s="162"/>
      <c r="M68" s="152"/>
      <c r="N68" s="152"/>
      <c r="O68" s="135"/>
      <c r="Q68" s="152"/>
      <c r="R68" s="152"/>
      <c r="S68" s="120"/>
      <c r="T68" s="121"/>
      <c r="U68" s="121"/>
      <c r="V68" s="121"/>
      <c r="W68" s="122"/>
      <c r="X68" s="153"/>
      <c r="Y68" s="152"/>
      <c r="Z68" s="152"/>
      <c r="AA68" s="152"/>
    </row>
    <row r="69" spans="1:27" ht="12.75" customHeight="1" outlineLevel="1" x14ac:dyDescent="0.25">
      <c r="A69" s="128" t="s">
        <v>1533</v>
      </c>
      <c r="B69" s="154"/>
      <c r="C69" s="154"/>
      <c r="D69" s="130" t="s">
        <v>173</v>
      </c>
      <c r="E69" s="131" t="s">
        <v>2328</v>
      </c>
      <c r="F69" s="132">
        <v>1936</v>
      </c>
      <c r="G69" s="133"/>
      <c r="H69" s="134">
        <f>PLANILHA_ORÇAMETÁRIA!$G69*PLANILHA_ORÇAMETÁRIA!$F69</f>
        <v>0</v>
      </c>
      <c r="I69" s="964"/>
      <c r="J69" s="178"/>
      <c r="K69" s="135"/>
      <c r="L69" s="162"/>
      <c r="M69" s="178"/>
      <c r="N69" s="178"/>
      <c r="O69" s="135"/>
      <c r="Q69" s="178"/>
      <c r="R69" s="178"/>
      <c r="S69" s="120"/>
      <c r="T69" s="121"/>
      <c r="U69" s="121"/>
      <c r="V69" s="121"/>
      <c r="W69" s="122"/>
      <c r="X69" s="179"/>
      <c r="Y69" s="178"/>
      <c r="Z69" s="178"/>
      <c r="AA69" s="178"/>
    </row>
    <row r="70" spans="1:27" ht="12.75" customHeight="1" outlineLevel="1" x14ac:dyDescent="0.25">
      <c r="A70" s="128" t="s">
        <v>1534</v>
      </c>
      <c r="B70" s="154"/>
      <c r="C70" s="154"/>
      <c r="D70" s="130" t="s">
        <v>173</v>
      </c>
      <c r="E70" s="131" t="s">
        <v>192</v>
      </c>
      <c r="F70" s="132">
        <v>1936</v>
      </c>
      <c r="G70" s="133"/>
      <c r="H70" s="134">
        <f>PLANILHA_ORÇAMETÁRIA!$G70*PLANILHA_ORÇAMETÁRIA!$F70</f>
        <v>0</v>
      </c>
      <c r="I70" s="964"/>
      <c r="J70" s="178"/>
      <c r="K70" s="135"/>
      <c r="L70" s="162"/>
      <c r="M70" s="178"/>
      <c r="N70" s="178"/>
      <c r="O70" s="135"/>
      <c r="Q70" s="178"/>
      <c r="R70" s="178"/>
      <c r="S70" s="120"/>
      <c r="T70" s="121"/>
      <c r="U70" s="121"/>
      <c r="V70" s="121"/>
      <c r="W70" s="122"/>
      <c r="X70" s="179"/>
      <c r="Y70" s="178"/>
      <c r="Z70" s="178"/>
      <c r="AA70" s="178"/>
    </row>
    <row r="71" spans="1:27" ht="12.75" customHeight="1" outlineLevel="1" x14ac:dyDescent="0.25">
      <c r="A71" s="128" t="s">
        <v>1535</v>
      </c>
      <c r="B71" s="154"/>
      <c r="C71" s="154"/>
      <c r="D71" s="130" t="s">
        <v>173</v>
      </c>
      <c r="E71" s="131" t="s">
        <v>193</v>
      </c>
      <c r="F71" s="132">
        <v>1936</v>
      </c>
      <c r="G71" s="133"/>
      <c r="H71" s="134">
        <f>PLANILHA_ORÇAMETÁRIA!$G71*PLANILHA_ORÇAMETÁRIA!$F71</f>
        <v>0</v>
      </c>
      <c r="I71" s="964"/>
      <c r="J71" s="178"/>
      <c r="K71" s="135"/>
      <c r="L71" s="162"/>
      <c r="M71" s="178"/>
      <c r="N71" s="178"/>
      <c r="O71" s="135"/>
      <c r="Q71" s="178"/>
      <c r="R71" s="178"/>
      <c r="S71" s="120"/>
      <c r="T71" s="121"/>
      <c r="U71" s="121"/>
      <c r="V71" s="121"/>
      <c r="W71" s="122"/>
      <c r="X71" s="179"/>
      <c r="Y71" s="178"/>
      <c r="Z71" s="178"/>
      <c r="AA71" s="178"/>
    </row>
    <row r="72" spans="1:27" ht="12.75" customHeight="1" x14ac:dyDescent="0.25">
      <c r="A72" s="143"/>
      <c r="B72" s="144"/>
      <c r="C72" s="144"/>
      <c r="D72" s="143">
        <v>0</v>
      </c>
      <c r="E72" s="143" t="s">
        <v>194</v>
      </c>
      <c r="F72" s="145"/>
      <c r="G72" s="146"/>
      <c r="H72" s="146">
        <f>SUM(H69:H71)</f>
        <v>0</v>
      </c>
      <c r="I72" s="964"/>
      <c r="J72" s="152"/>
      <c r="K72" s="135"/>
      <c r="L72" s="162"/>
      <c r="M72" s="152"/>
      <c r="N72" s="152"/>
      <c r="O72" s="135"/>
      <c r="Q72" s="152"/>
      <c r="R72" s="152"/>
      <c r="S72" s="120"/>
      <c r="T72" s="121"/>
      <c r="U72" s="121"/>
      <c r="V72" s="121"/>
      <c r="W72" s="122"/>
      <c r="X72" s="153"/>
      <c r="Y72" s="152"/>
      <c r="Z72" s="152"/>
      <c r="AA72" s="152"/>
    </row>
    <row r="73" spans="1:27" ht="12.75" customHeight="1" x14ac:dyDescent="0.25">
      <c r="A73" s="173">
        <v>7</v>
      </c>
      <c r="B73" s="174"/>
      <c r="C73" s="174"/>
      <c r="D73" s="175">
        <v>0</v>
      </c>
      <c r="E73" s="175" t="s">
        <v>196</v>
      </c>
      <c r="F73" s="176"/>
      <c r="G73" s="177"/>
      <c r="H73" s="177"/>
      <c r="I73" s="964"/>
      <c r="J73" s="152"/>
      <c r="K73" s="135"/>
      <c r="L73" s="162"/>
      <c r="M73" s="152"/>
      <c r="N73" s="152"/>
      <c r="O73" s="135"/>
      <c r="Q73" s="152"/>
      <c r="R73" s="152"/>
      <c r="S73" s="120"/>
      <c r="T73" s="121"/>
      <c r="U73" s="121"/>
      <c r="V73" s="121"/>
      <c r="W73" s="122"/>
      <c r="X73" s="153"/>
      <c r="Y73" s="152"/>
      <c r="Z73" s="152"/>
      <c r="AA73" s="152"/>
    </row>
    <row r="74" spans="1:27" outlineLevel="1" x14ac:dyDescent="0.25">
      <c r="A74" s="128" t="s">
        <v>286</v>
      </c>
      <c r="B74" s="109"/>
      <c r="C74" s="109"/>
      <c r="D74" s="130" t="s">
        <v>130</v>
      </c>
      <c r="E74" s="131" t="s">
        <v>197</v>
      </c>
      <c r="F74" s="132">
        <v>1</v>
      </c>
      <c r="G74" s="133"/>
      <c r="H74" s="134">
        <f t="shared" ref="H74:H75" si="3">G74*F74</f>
        <v>0</v>
      </c>
      <c r="I74" s="964"/>
      <c r="J74" s="178"/>
      <c r="K74" s="135"/>
      <c r="L74" s="162"/>
      <c r="M74" s="178"/>
      <c r="N74" s="178"/>
      <c r="O74" s="135"/>
      <c r="Q74" s="178"/>
      <c r="R74" s="142"/>
      <c r="S74" s="120"/>
      <c r="T74" s="121"/>
      <c r="U74" s="121"/>
      <c r="V74" s="121"/>
      <c r="W74" s="122"/>
      <c r="X74" s="181"/>
      <c r="Y74" s="178"/>
      <c r="Z74" s="178"/>
      <c r="AA74" s="178"/>
    </row>
    <row r="75" spans="1:27" outlineLevel="1" x14ac:dyDescent="0.25">
      <c r="A75" s="128" t="s">
        <v>981</v>
      </c>
      <c r="B75" s="109"/>
      <c r="C75" s="109"/>
      <c r="D75" s="130" t="s">
        <v>130</v>
      </c>
      <c r="E75" s="131" t="s">
        <v>198</v>
      </c>
      <c r="F75" s="132">
        <v>1</v>
      </c>
      <c r="G75" s="133"/>
      <c r="H75" s="134">
        <f t="shared" si="3"/>
        <v>0</v>
      </c>
      <c r="I75" s="964"/>
      <c r="J75" s="178"/>
      <c r="K75" s="135"/>
      <c r="L75" s="162"/>
      <c r="M75" s="178"/>
      <c r="N75" s="178"/>
      <c r="O75" s="135"/>
      <c r="Q75" s="178"/>
      <c r="R75" s="142"/>
      <c r="S75" s="120"/>
      <c r="T75" s="121"/>
      <c r="U75" s="121"/>
      <c r="V75" s="121"/>
      <c r="W75" s="122"/>
      <c r="X75" s="181"/>
      <c r="Y75" s="178"/>
      <c r="Z75" s="178"/>
      <c r="AA75" s="178"/>
    </row>
    <row r="76" spans="1:27" ht="12.75" customHeight="1" x14ac:dyDescent="0.25">
      <c r="A76" s="143"/>
      <c r="B76" s="144"/>
      <c r="C76" s="144"/>
      <c r="D76" s="143">
        <v>0</v>
      </c>
      <c r="E76" s="143" t="s">
        <v>199</v>
      </c>
      <c r="F76" s="145"/>
      <c r="G76" s="146"/>
      <c r="H76" s="146">
        <f>SUM(H74:H75)</f>
        <v>0</v>
      </c>
      <c r="I76" s="964"/>
      <c r="J76" s="152"/>
      <c r="K76" s="135"/>
      <c r="L76" s="162"/>
      <c r="M76" s="152"/>
      <c r="N76" s="152"/>
      <c r="O76" s="135"/>
      <c r="Q76" s="152"/>
      <c r="R76" s="152"/>
      <c r="S76" s="120"/>
      <c r="T76" s="121"/>
      <c r="U76" s="121"/>
      <c r="V76" s="121"/>
      <c r="W76" s="122"/>
      <c r="X76" s="153"/>
      <c r="Y76" s="152"/>
      <c r="Z76" s="152"/>
      <c r="AA76" s="152"/>
    </row>
    <row r="77" spans="1:27" ht="12.75" customHeight="1" x14ac:dyDescent="0.25">
      <c r="A77" s="187"/>
      <c r="B77" s="187"/>
      <c r="C77" s="187"/>
      <c r="D77" s="109"/>
      <c r="E77" s="187"/>
      <c r="F77" s="191"/>
      <c r="G77" s="191"/>
      <c r="H77" s="191"/>
      <c r="I77" s="964"/>
      <c r="J77" s="105"/>
      <c r="K77" s="135"/>
      <c r="L77" s="105"/>
      <c r="M77" s="105"/>
      <c r="N77" s="105"/>
      <c r="O77" s="135"/>
      <c r="Q77" s="105"/>
      <c r="R77" s="105"/>
      <c r="S77" s="120"/>
      <c r="T77" s="121"/>
      <c r="U77" s="121"/>
      <c r="V77" s="121"/>
      <c r="W77" s="122"/>
      <c r="X77" s="113"/>
      <c r="Y77" s="105"/>
      <c r="Z77" s="105"/>
      <c r="AA77" s="105"/>
    </row>
    <row r="78" spans="1:27" ht="12.75" customHeight="1" x14ac:dyDescent="0.25">
      <c r="A78" s="239"/>
      <c r="B78" s="239"/>
      <c r="C78" s="239"/>
      <c r="D78" s="116"/>
      <c r="E78" s="317" t="s">
        <v>720</v>
      </c>
      <c r="F78" s="240"/>
      <c r="G78" s="116"/>
      <c r="H78" s="116"/>
      <c r="I78" s="964"/>
      <c r="J78" s="105"/>
      <c r="K78" s="135"/>
      <c r="L78" s="105"/>
      <c r="M78" s="105"/>
      <c r="N78" s="105"/>
      <c r="O78" s="135"/>
      <c r="Q78" s="105"/>
      <c r="R78" s="105"/>
      <c r="S78" s="120"/>
      <c r="T78" s="121"/>
      <c r="U78" s="121"/>
      <c r="V78" s="121"/>
      <c r="W78" s="122"/>
      <c r="X78" s="113"/>
      <c r="Y78" s="105"/>
      <c r="Z78" s="105"/>
      <c r="AA78" s="105"/>
    </row>
    <row r="79" spans="1:27" ht="12.75" customHeight="1" x14ac:dyDescent="0.25">
      <c r="A79" s="318"/>
      <c r="B79" s="318"/>
      <c r="C79" s="318"/>
      <c r="D79" s="113"/>
      <c r="E79" s="318"/>
      <c r="F79" s="319"/>
      <c r="G79" s="319"/>
      <c r="H79" s="319"/>
      <c r="I79" s="964"/>
      <c r="J79" s="105"/>
      <c r="K79" s="135"/>
      <c r="L79" s="105"/>
      <c r="M79" s="105"/>
      <c r="N79" s="105"/>
      <c r="O79" s="135"/>
      <c r="Q79" s="105"/>
      <c r="R79" s="105"/>
      <c r="S79" s="120"/>
      <c r="T79" s="121"/>
      <c r="U79" s="121"/>
      <c r="V79" s="121"/>
      <c r="W79" s="122"/>
      <c r="X79" s="113"/>
      <c r="Y79" s="105"/>
      <c r="Z79" s="105"/>
      <c r="AA79" s="105"/>
    </row>
    <row r="80" spans="1:27" ht="12.75" customHeight="1" x14ac:dyDescent="0.25">
      <c r="A80" s="348">
        <v>8</v>
      </c>
      <c r="B80" s="349"/>
      <c r="C80" s="349"/>
      <c r="D80" s="350"/>
      <c r="E80" s="351" t="s">
        <v>729</v>
      </c>
      <c r="F80" s="352"/>
      <c r="G80" s="353">
        <v>0</v>
      </c>
      <c r="H80" s="353"/>
      <c r="I80" s="964"/>
      <c r="J80" s="105"/>
      <c r="K80" s="135"/>
      <c r="L80" s="105"/>
      <c r="M80" s="105"/>
      <c r="N80" s="105"/>
      <c r="O80" s="135"/>
      <c r="Q80" s="105"/>
      <c r="R80" s="105"/>
      <c r="S80" s="120"/>
      <c r="T80" s="121"/>
      <c r="U80" s="121"/>
      <c r="V80" s="121"/>
      <c r="W80" s="122"/>
      <c r="X80" s="113"/>
      <c r="Y80" s="105"/>
      <c r="Z80" s="105"/>
      <c r="AA80" s="105"/>
    </row>
    <row r="81" spans="1:27" ht="12.75" customHeight="1" x14ac:dyDescent="0.25">
      <c r="A81" s="334" t="s">
        <v>287</v>
      </c>
      <c r="B81" s="335"/>
      <c r="C81" s="335"/>
      <c r="D81" s="336"/>
      <c r="E81" s="337" t="s">
        <v>1536</v>
      </c>
      <c r="F81" s="338"/>
      <c r="G81" s="339"/>
      <c r="H81" s="339"/>
      <c r="I81" s="964"/>
      <c r="J81" s="105"/>
      <c r="K81" s="135"/>
      <c r="L81" s="105"/>
      <c r="M81" s="105"/>
      <c r="N81" s="105"/>
      <c r="O81" s="135"/>
      <c r="Q81" s="105"/>
      <c r="R81" s="142"/>
      <c r="S81" s="120"/>
      <c r="T81" s="121"/>
      <c r="U81" s="121"/>
      <c r="V81" s="121"/>
      <c r="W81" s="122"/>
      <c r="X81" s="113"/>
      <c r="Y81" s="105"/>
      <c r="Z81" s="105"/>
      <c r="AA81" s="105"/>
    </row>
    <row r="82" spans="1:27" ht="39" customHeight="1" x14ac:dyDescent="0.25">
      <c r="A82" s="340" t="s">
        <v>1537</v>
      </c>
      <c r="B82" s="287"/>
      <c r="C82" s="287"/>
      <c r="D82" s="287" t="s">
        <v>133</v>
      </c>
      <c r="E82" s="249" t="s">
        <v>357</v>
      </c>
      <c r="F82" s="295">
        <v>300</v>
      </c>
      <c r="G82" s="295"/>
      <c r="H82" s="295">
        <f>G82*F82</f>
        <v>0</v>
      </c>
      <c r="I82" s="964"/>
      <c r="J82" s="105"/>
      <c r="K82" s="135"/>
      <c r="L82" s="105"/>
      <c r="M82" s="105"/>
      <c r="N82" s="105"/>
      <c r="O82" s="135"/>
      <c r="Q82" s="105"/>
      <c r="R82" s="105"/>
      <c r="S82" s="120"/>
      <c r="T82" s="121"/>
      <c r="U82" s="121"/>
      <c r="V82" s="121"/>
      <c r="W82" s="122"/>
      <c r="X82" s="113"/>
      <c r="Y82" s="105"/>
      <c r="Z82" s="105"/>
      <c r="AA82" s="105"/>
    </row>
    <row r="83" spans="1:27" ht="27" customHeight="1" x14ac:dyDescent="0.25">
      <c r="A83" s="340" t="s">
        <v>1538</v>
      </c>
      <c r="B83" s="304"/>
      <c r="C83" s="304"/>
      <c r="D83" s="232" t="s">
        <v>130</v>
      </c>
      <c r="E83" s="234" t="s">
        <v>557</v>
      </c>
      <c r="F83" s="305">
        <v>30</v>
      </c>
      <c r="G83" s="305"/>
      <c r="H83" s="305">
        <f t="shared" ref="H83:H85" si="4">ROUND(F83*G83,2)</f>
        <v>0</v>
      </c>
      <c r="I83" s="964"/>
      <c r="J83" s="105"/>
      <c r="K83" s="135"/>
      <c r="L83" s="105"/>
      <c r="M83" s="105"/>
      <c r="N83" s="105"/>
      <c r="O83" s="135"/>
      <c r="Q83" s="105"/>
      <c r="R83" s="142"/>
      <c r="S83" s="120"/>
      <c r="T83" s="121"/>
      <c r="U83" s="121"/>
      <c r="V83" s="121"/>
      <c r="W83" s="122"/>
      <c r="X83" s="113"/>
      <c r="Y83" s="105"/>
      <c r="Z83" s="105"/>
      <c r="AA83" s="105"/>
    </row>
    <row r="84" spans="1:27" ht="41.25" customHeight="1" x14ac:dyDescent="0.25">
      <c r="A84" s="340" t="s">
        <v>1539</v>
      </c>
      <c r="B84" s="304"/>
      <c r="C84" s="304"/>
      <c r="D84" s="232" t="s">
        <v>184</v>
      </c>
      <c r="E84" s="234" t="s">
        <v>730</v>
      </c>
      <c r="F84" s="305">
        <v>12.8</v>
      </c>
      <c r="G84" s="305"/>
      <c r="H84" s="305">
        <f t="shared" si="4"/>
        <v>0</v>
      </c>
      <c r="I84" s="964"/>
      <c r="J84" s="105"/>
      <c r="K84" s="135"/>
      <c r="L84" s="105"/>
      <c r="M84" s="105"/>
      <c r="N84" s="105"/>
      <c r="O84" s="135"/>
      <c r="Q84" s="105"/>
      <c r="R84" s="105"/>
      <c r="S84" s="120"/>
      <c r="T84" s="121"/>
      <c r="U84" s="121"/>
      <c r="V84" s="121"/>
      <c r="W84" s="122"/>
      <c r="X84" s="113"/>
      <c r="Y84" s="105"/>
      <c r="Z84" s="105"/>
      <c r="AA84" s="105"/>
    </row>
    <row r="85" spans="1:27" ht="28.5" customHeight="1" x14ac:dyDescent="0.25">
      <c r="A85" s="340" t="s">
        <v>1540</v>
      </c>
      <c r="B85" s="304"/>
      <c r="C85" s="304"/>
      <c r="D85" s="232" t="s">
        <v>151</v>
      </c>
      <c r="E85" s="234" t="s">
        <v>280</v>
      </c>
      <c r="F85" s="305">
        <v>170</v>
      </c>
      <c r="G85" s="305"/>
      <c r="H85" s="305">
        <f t="shared" si="4"/>
        <v>0</v>
      </c>
      <c r="I85" s="964"/>
      <c r="J85" s="105"/>
      <c r="K85" s="135"/>
      <c r="L85" s="105"/>
      <c r="M85" s="105"/>
      <c r="N85" s="105"/>
      <c r="O85" s="135"/>
      <c r="Q85" s="105"/>
      <c r="R85" s="105"/>
      <c r="S85" s="120"/>
      <c r="T85" s="121"/>
      <c r="U85" s="121"/>
      <c r="V85" s="121"/>
      <c r="W85" s="122"/>
      <c r="X85" s="113"/>
      <c r="Y85" s="105"/>
      <c r="Z85" s="105"/>
      <c r="AA85" s="105"/>
    </row>
    <row r="86" spans="1:27" ht="28.5" customHeight="1" x14ac:dyDescent="0.25">
      <c r="A86" s="340" t="s">
        <v>1541</v>
      </c>
      <c r="B86" s="304"/>
      <c r="C86" s="304"/>
      <c r="D86" s="232" t="s">
        <v>151</v>
      </c>
      <c r="E86" s="234" t="s">
        <v>731</v>
      </c>
      <c r="F86" s="305">
        <v>210</v>
      </c>
      <c r="G86" s="305"/>
      <c r="H86" s="305">
        <f t="shared" ref="H86:H92" si="5">G86*F86</f>
        <v>0</v>
      </c>
      <c r="I86" s="964"/>
      <c r="J86" s="105"/>
      <c r="K86" s="135"/>
      <c r="L86" s="105"/>
      <c r="M86" s="105"/>
      <c r="N86" s="105"/>
      <c r="O86" s="135"/>
      <c r="Q86" s="105"/>
      <c r="R86" s="105"/>
      <c r="S86" s="120"/>
      <c r="T86" s="121"/>
      <c r="U86" s="121"/>
      <c r="V86" s="121"/>
      <c r="W86" s="122"/>
      <c r="X86" s="113"/>
      <c r="Y86" s="105"/>
      <c r="Z86" s="105"/>
      <c r="AA86" s="105"/>
    </row>
    <row r="87" spans="1:27" ht="28.5" customHeight="1" x14ac:dyDescent="0.25">
      <c r="A87" s="340" t="s">
        <v>1542</v>
      </c>
      <c r="B87" s="304"/>
      <c r="C87" s="304"/>
      <c r="D87" s="232" t="s">
        <v>202</v>
      </c>
      <c r="E87" s="234" t="s">
        <v>679</v>
      </c>
      <c r="F87" s="305">
        <v>264</v>
      </c>
      <c r="G87" s="305"/>
      <c r="H87" s="305">
        <f t="shared" si="5"/>
        <v>0</v>
      </c>
      <c r="I87" s="964"/>
      <c r="J87" s="105"/>
      <c r="K87" s="135"/>
      <c r="L87" s="105"/>
      <c r="M87" s="105"/>
      <c r="N87" s="105"/>
      <c r="O87" s="135"/>
      <c r="Q87" s="105"/>
      <c r="R87" s="142"/>
      <c r="S87" s="120"/>
      <c r="T87" s="121"/>
      <c r="U87" s="121"/>
      <c r="V87" s="121"/>
      <c r="W87" s="122"/>
      <c r="X87" s="113"/>
      <c r="Y87" s="105"/>
      <c r="Z87" s="105"/>
      <c r="AA87" s="105"/>
    </row>
    <row r="88" spans="1:27" ht="27" customHeight="1" x14ac:dyDescent="0.25">
      <c r="A88" s="340" t="s">
        <v>1543</v>
      </c>
      <c r="B88" s="304"/>
      <c r="C88" s="304"/>
      <c r="D88" s="232" t="s">
        <v>202</v>
      </c>
      <c r="E88" s="234" t="s">
        <v>558</v>
      </c>
      <c r="F88" s="305">
        <v>120</v>
      </c>
      <c r="G88" s="305"/>
      <c r="H88" s="305">
        <f t="shared" si="5"/>
        <v>0</v>
      </c>
      <c r="I88" s="964"/>
      <c r="J88" s="105"/>
      <c r="K88" s="135"/>
      <c r="L88" s="105"/>
      <c r="M88" s="105"/>
      <c r="N88" s="105"/>
      <c r="O88" s="135"/>
      <c r="Q88" s="105"/>
      <c r="R88" s="142"/>
      <c r="S88" s="120"/>
      <c r="T88" s="121"/>
      <c r="U88" s="121"/>
      <c r="V88" s="121"/>
      <c r="W88" s="122"/>
      <c r="X88" s="113"/>
      <c r="Y88" s="105"/>
      <c r="Z88" s="105"/>
      <c r="AA88" s="105"/>
    </row>
    <row r="89" spans="1:27" ht="27" customHeight="1" x14ac:dyDescent="0.25">
      <c r="A89" s="340" t="s">
        <v>1544</v>
      </c>
      <c r="B89" s="304"/>
      <c r="C89" s="304"/>
      <c r="D89" s="232" t="s">
        <v>202</v>
      </c>
      <c r="E89" s="234" t="s">
        <v>1528</v>
      </c>
      <c r="F89" s="305">
        <v>200</v>
      </c>
      <c r="G89" s="305"/>
      <c r="H89" s="305">
        <f t="shared" si="5"/>
        <v>0</v>
      </c>
      <c r="I89" s="964"/>
      <c r="J89" s="105"/>
      <c r="K89" s="135"/>
      <c r="L89" s="105"/>
      <c r="M89" s="105"/>
      <c r="N89" s="105"/>
      <c r="O89" s="135"/>
      <c r="Q89" s="105"/>
      <c r="R89" s="891"/>
      <c r="S89" s="120"/>
      <c r="T89" s="121"/>
      <c r="U89" s="121"/>
      <c r="V89" s="121"/>
      <c r="W89" s="892"/>
      <c r="X89" s="113"/>
      <c r="Y89" s="105"/>
      <c r="Z89" s="105"/>
      <c r="AA89" s="105"/>
    </row>
    <row r="90" spans="1:27" ht="29.25" customHeight="1" x14ac:dyDescent="0.25">
      <c r="A90" s="340" t="s">
        <v>1545</v>
      </c>
      <c r="B90" s="304"/>
      <c r="C90" s="304"/>
      <c r="D90" s="232" t="s">
        <v>202</v>
      </c>
      <c r="E90" s="234" t="s">
        <v>279</v>
      </c>
      <c r="F90" s="305">
        <v>1297.29</v>
      </c>
      <c r="G90" s="305"/>
      <c r="H90" s="305">
        <f t="shared" si="5"/>
        <v>0</v>
      </c>
      <c r="I90" s="964"/>
      <c r="J90" s="105"/>
      <c r="K90" s="135"/>
      <c r="L90" s="105"/>
      <c r="M90" s="105"/>
      <c r="N90" s="105"/>
      <c r="O90" s="135"/>
      <c r="Q90" s="105"/>
      <c r="R90" s="303"/>
      <c r="S90" s="120"/>
      <c r="T90" s="121"/>
      <c r="U90" s="121"/>
      <c r="V90" s="121"/>
      <c r="W90" s="122"/>
      <c r="X90" s="113"/>
      <c r="Y90" s="105"/>
      <c r="Z90" s="105"/>
      <c r="AA90" s="105"/>
    </row>
    <row r="91" spans="1:27" ht="29.25" customHeight="1" x14ac:dyDescent="0.25">
      <c r="A91" s="340" t="s">
        <v>1546</v>
      </c>
      <c r="B91" s="304"/>
      <c r="C91" s="304"/>
      <c r="D91" s="232" t="s">
        <v>202</v>
      </c>
      <c r="E91" s="234" t="s">
        <v>559</v>
      </c>
      <c r="F91" s="305">
        <v>250</v>
      </c>
      <c r="G91" s="305"/>
      <c r="H91" s="305">
        <f t="shared" si="5"/>
        <v>0</v>
      </c>
      <c r="I91" s="964"/>
      <c r="J91" s="105"/>
      <c r="K91" s="135"/>
      <c r="L91" s="105"/>
      <c r="M91" s="105"/>
      <c r="N91" s="105"/>
      <c r="O91" s="135"/>
      <c r="Q91" s="105"/>
      <c r="R91" s="142"/>
      <c r="S91" s="120"/>
      <c r="T91" s="121"/>
      <c r="U91" s="121"/>
      <c r="V91" s="121"/>
      <c r="W91" s="122"/>
      <c r="X91" s="113"/>
      <c r="Y91" s="105"/>
      <c r="Z91" s="105"/>
      <c r="AA91" s="105"/>
    </row>
    <row r="92" spans="1:27" ht="30.75" customHeight="1" x14ac:dyDescent="0.25">
      <c r="A92" s="340" t="s">
        <v>1547</v>
      </c>
      <c r="B92" s="304"/>
      <c r="C92" s="304"/>
      <c r="D92" s="232" t="s">
        <v>202</v>
      </c>
      <c r="E92" s="234" t="s">
        <v>359</v>
      </c>
      <c r="F92" s="305">
        <v>95</v>
      </c>
      <c r="G92" s="305"/>
      <c r="H92" s="305">
        <f t="shared" si="5"/>
        <v>0</v>
      </c>
      <c r="I92" s="964"/>
      <c r="J92" s="105"/>
      <c r="K92" s="135"/>
      <c r="L92" s="105"/>
      <c r="M92" s="105"/>
      <c r="N92" s="105"/>
      <c r="O92" s="135"/>
      <c r="Q92" s="105"/>
      <c r="R92" s="303"/>
      <c r="S92" s="120"/>
      <c r="T92" s="121"/>
      <c r="U92" s="121"/>
      <c r="V92" s="121"/>
      <c r="W92" s="122"/>
      <c r="X92" s="113"/>
      <c r="Y92" s="105"/>
      <c r="Z92" s="105"/>
      <c r="AA92" s="105"/>
    </row>
    <row r="93" spans="1:27" ht="40.5" customHeight="1" x14ac:dyDescent="0.25">
      <c r="A93" s="340" t="s">
        <v>1548</v>
      </c>
      <c r="B93" s="304"/>
      <c r="C93" s="304"/>
      <c r="D93" s="232" t="s">
        <v>184</v>
      </c>
      <c r="E93" s="234" t="s">
        <v>732</v>
      </c>
      <c r="F93" s="305">
        <v>59</v>
      </c>
      <c r="G93" s="305"/>
      <c r="H93" s="305">
        <f t="shared" ref="H93:H96" si="6">ROUND(F93*G93,2)</f>
        <v>0</v>
      </c>
      <c r="I93" s="964"/>
      <c r="J93" s="105"/>
      <c r="K93" s="135"/>
      <c r="L93" s="105"/>
      <c r="M93" s="105"/>
      <c r="N93" s="105"/>
      <c r="O93" s="135"/>
      <c r="Q93" s="105"/>
      <c r="R93" s="303"/>
      <c r="S93" s="120"/>
      <c r="T93" s="121"/>
      <c r="U93" s="121"/>
      <c r="V93" s="121"/>
      <c r="W93" s="122"/>
      <c r="X93" s="113"/>
      <c r="Y93" s="105"/>
      <c r="Z93" s="105"/>
      <c r="AA93" s="105"/>
    </row>
    <row r="94" spans="1:27" ht="48" x14ac:dyDescent="0.25">
      <c r="A94" s="340" t="s">
        <v>1549</v>
      </c>
      <c r="B94" s="304"/>
      <c r="C94" s="304"/>
      <c r="D94" s="232" t="s">
        <v>326</v>
      </c>
      <c r="E94" s="249" t="s">
        <v>485</v>
      </c>
      <c r="F94" s="305">
        <v>8</v>
      </c>
      <c r="G94" s="305"/>
      <c r="H94" s="305">
        <f t="shared" si="6"/>
        <v>0</v>
      </c>
      <c r="I94" s="964"/>
      <c r="J94" s="105"/>
      <c r="K94" s="135"/>
      <c r="L94" s="105"/>
      <c r="M94" s="105"/>
      <c r="N94" s="105"/>
      <c r="O94" s="135"/>
      <c r="Q94" s="105"/>
      <c r="R94" s="105"/>
      <c r="S94" s="120"/>
      <c r="T94" s="121"/>
      <c r="U94" s="121"/>
      <c r="V94" s="121"/>
      <c r="W94" s="122"/>
      <c r="X94" s="113"/>
      <c r="Y94" s="105"/>
      <c r="Z94" s="105"/>
      <c r="AA94" s="105"/>
    </row>
    <row r="95" spans="1:27" ht="48" x14ac:dyDescent="0.25">
      <c r="A95" s="340" t="s">
        <v>1550</v>
      </c>
      <c r="B95" s="304"/>
      <c r="C95" s="304"/>
      <c r="D95" s="232" t="s">
        <v>358</v>
      </c>
      <c r="E95" s="249" t="s">
        <v>486</v>
      </c>
      <c r="F95" s="305">
        <v>8</v>
      </c>
      <c r="G95" s="305"/>
      <c r="H95" s="305">
        <f t="shared" si="6"/>
        <v>0</v>
      </c>
      <c r="I95" s="964"/>
      <c r="J95" s="105"/>
      <c r="K95" s="135"/>
      <c r="L95" s="105"/>
      <c r="M95" s="105"/>
      <c r="N95" s="105"/>
      <c r="O95" s="135"/>
      <c r="Q95" s="105"/>
      <c r="R95" s="105"/>
      <c r="S95" s="120"/>
      <c r="T95" s="121"/>
      <c r="U95" s="121"/>
      <c r="V95" s="121"/>
      <c r="W95" s="122"/>
      <c r="X95" s="113"/>
      <c r="Y95" s="105"/>
      <c r="Z95" s="105"/>
      <c r="AA95" s="105"/>
    </row>
    <row r="96" spans="1:27" ht="34.5" customHeight="1" x14ac:dyDescent="0.25">
      <c r="A96" s="340" t="s">
        <v>1551</v>
      </c>
      <c r="B96" s="304"/>
      <c r="C96" s="304"/>
      <c r="D96" s="232" t="s">
        <v>175</v>
      </c>
      <c r="E96" s="249" t="s">
        <v>487</v>
      </c>
      <c r="F96" s="305">
        <v>59</v>
      </c>
      <c r="G96" s="305"/>
      <c r="H96" s="305">
        <f t="shared" si="6"/>
        <v>0</v>
      </c>
      <c r="I96" s="964"/>
      <c r="J96" s="105"/>
      <c r="K96" s="135"/>
      <c r="L96" s="105"/>
      <c r="M96" s="105"/>
      <c r="N96" s="105"/>
      <c r="O96" s="135"/>
      <c r="Q96" s="105"/>
      <c r="R96" s="105"/>
      <c r="S96" s="120"/>
      <c r="T96" s="121"/>
      <c r="U96" s="121"/>
      <c r="V96" s="121"/>
      <c r="W96" s="122"/>
      <c r="X96" s="113"/>
      <c r="Y96" s="105"/>
      <c r="Z96" s="105"/>
      <c r="AA96" s="105"/>
    </row>
    <row r="97" spans="1:27" ht="12.75" customHeight="1" x14ac:dyDescent="0.25">
      <c r="A97" s="341"/>
      <c r="B97" s="342"/>
      <c r="C97" s="342"/>
      <c r="D97" s="343"/>
      <c r="E97" s="344" t="s">
        <v>733</v>
      </c>
      <c r="F97" s="345"/>
      <c r="G97" s="346">
        <v>0</v>
      </c>
      <c r="H97" s="347">
        <f>SUM(H82:H96)</f>
        <v>0</v>
      </c>
      <c r="I97" s="964"/>
      <c r="J97" s="105"/>
      <c r="K97" s="135"/>
      <c r="L97" s="105"/>
      <c r="M97" s="105"/>
      <c r="N97" s="105"/>
      <c r="O97" s="135"/>
      <c r="Q97" s="105"/>
      <c r="R97" s="105"/>
      <c r="S97" s="120"/>
      <c r="T97" s="121"/>
      <c r="U97" s="121"/>
      <c r="V97" s="121"/>
      <c r="W97" s="122"/>
      <c r="X97" s="113"/>
      <c r="Y97" s="105"/>
      <c r="Z97" s="105"/>
      <c r="AA97" s="105"/>
    </row>
    <row r="98" spans="1:27" ht="12.75" customHeight="1" x14ac:dyDescent="0.25">
      <c r="A98" s="334">
        <v>9</v>
      </c>
      <c r="B98" s="335"/>
      <c r="C98" s="335"/>
      <c r="D98" s="336"/>
      <c r="E98" s="337" t="s">
        <v>361</v>
      </c>
      <c r="F98" s="338"/>
      <c r="G98" s="339">
        <v>0</v>
      </c>
      <c r="H98" s="339"/>
      <c r="I98" s="964"/>
      <c r="J98" s="105"/>
      <c r="K98" s="135"/>
      <c r="L98" s="105"/>
      <c r="M98" s="105"/>
      <c r="N98" s="105"/>
      <c r="O98" s="135"/>
      <c r="Q98" s="105"/>
      <c r="R98" s="105"/>
      <c r="S98" s="120"/>
      <c r="T98" s="121"/>
      <c r="U98" s="121"/>
      <c r="V98" s="121"/>
      <c r="W98" s="122"/>
      <c r="X98" s="113"/>
      <c r="Y98" s="105"/>
      <c r="Z98" s="105"/>
      <c r="AA98" s="105"/>
    </row>
    <row r="99" spans="1:27" ht="12.75" customHeight="1" x14ac:dyDescent="0.25">
      <c r="A99" s="354" t="s">
        <v>351</v>
      </c>
      <c r="B99" s="355"/>
      <c r="C99" s="355"/>
      <c r="D99" s="232"/>
      <c r="E99" s="356" t="s">
        <v>362</v>
      </c>
      <c r="F99" s="357"/>
      <c r="G99" s="358"/>
      <c r="H99" s="358"/>
      <c r="I99" s="964"/>
      <c r="J99" s="105"/>
      <c r="K99" s="135"/>
      <c r="L99" s="105"/>
      <c r="M99" s="105"/>
      <c r="N99" s="105"/>
      <c r="O99" s="135"/>
      <c r="Q99" s="105"/>
      <c r="R99" s="105"/>
      <c r="S99" s="120"/>
      <c r="T99" s="121"/>
      <c r="U99" s="121"/>
      <c r="V99" s="121"/>
      <c r="W99" s="122"/>
      <c r="X99" s="113"/>
      <c r="Y99" s="105"/>
      <c r="Z99" s="105"/>
      <c r="AA99" s="105"/>
    </row>
    <row r="100" spans="1:27" ht="48" x14ac:dyDescent="0.25">
      <c r="A100" s="340" t="s">
        <v>1552</v>
      </c>
      <c r="B100" s="304"/>
      <c r="C100" s="304"/>
      <c r="D100" s="232" t="s">
        <v>151</v>
      </c>
      <c r="E100" s="234" t="s">
        <v>2263</v>
      </c>
      <c r="F100" s="305">
        <v>250</v>
      </c>
      <c r="G100" s="305"/>
      <c r="H100" s="305">
        <f t="shared" ref="H100:H107" si="7">G100*F100</f>
        <v>0</v>
      </c>
      <c r="I100" s="964"/>
      <c r="J100" s="105"/>
      <c r="K100" s="135"/>
      <c r="L100" s="105"/>
      <c r="M100" s="105"/>
      <c r="N100" s="105"/>
      <c r="O100" s="135"/>
      <c r="Q100" s="105"/>
      <c r="R100" s="255"/>
      <c r="S100" s="120"/>
      <c r="T100" s="121"/>
      <c r="U100" s="121"/>
      <c r="V100" s="121"/>
      <c r="W100" s="122"/>
      <c r="X100" s="113"/>
      <c r="Y100" s="105"/>
      <c r="Z100" s="105"/>
      <c r="AA100" s="105"/>
    </row>
    <row r="101" spans="1:27" ht="24" x14ac:dyDescent="0.25">
      <c r="A101" s="340" t="s">
        <v>1553</v>
      </c>
      <c r="B101" s="304"/>
      <c r="C101" s="304"/>
      <c r="D101" s="232" t="s">
        <v>202</v>
      </c>
      <c r="E101" s="234" t="s">
        <v>204</v>
      </c>
      <c r="F101" s="305">
        <v>85</v>
      </c>
      <c r="G101" s="305"/>
      <c r="H101" s="305">
        <f t="shared" si="7"/>
        <v>0</v>
      </c>
      <c r="I101" s="964"/>
      <c r="J101" s="105"/>
      <c r="K101" s="135"/>
      <c r="L101" s="105"/>
      <c r="M101" s="105"/>
      <c r="N101" s="105"/>
      <c r="O101" s="135"/>
      <c r="Q101" s="105"/>
      <c r="R101" s="255"/>
      <c r="S101" s="120"/>
      <c r="T101" s="121"/>
      <c r="U101" s="121"/>
      <c r="V101" s="121"/>
      <c r="W101" s="122"/>
      <c r="X101" s="113"/>
      <c r="Y101" s="105"/>
      <c r="Z101" s="105"/>
      <c r="AA101" s="105"/>
    </row>
    <row r="102" spans="1:27" ht="24" x14ac:dyDescent="0.25">
      <c r="A102" s="340" t="s">
        <v>1554</v>
      </c>
      <c r="B102" s="304"/>
      <c r="C102" s="304"/>
      <c r="D102" s="232" t="s">
        <v>202</v>
      </c>
      <c r="E102" s="234" t="s">
        <v>219</v>
      </c>
      <c r="F102" s="305">
        <v>110</v>
      </c>
      <c r="G102" s="305"/>
      <c r="H102" s="305">
        <f t="shared" si="7"/>
        <v>0</v>
      </c>
      <c r="I102" s="964"/>
      <c r="J102" s="105"/>
      <c r="K102" s="135"/>
      <c r="L102" s="105"/>
      <c r="M102" s="105"/>
      <c r="N102" s="105"/>
      <c r="O102" s="135"/>
      <c r="Q102" s="105"/>
      <c r="R102" s="255"/>
      <c r="S102" s="120"/>
      <c r="T102" s="121"/>
      <c r="U102" s="121"/>
      <c r="V102" s="121"/>
      <c r="W102" s="122"/>
      <c r="X102" s="113"/>
      <c r="Y102" s="105"/>
      <c r="Z102" s="105"/>
      <c r="AA102" s="105"/>
    </row>
    <row r="103" spans="1:27" ht="48" customHeight="1" x14ac:dyDescent="0.25">
      <c r="A103" s="340" t="s">
        <v>1555</v>
      </c>
      <c r="B103" s="304"/>
      <c r="C103" s="304"/>
      <c r="D103" s="232" t="s">
        <v>202</v>
      </c>
      <c r="E103" s="234" t="s">
        <v>205</v>
      </c>
      <c r="F103" s="305">
        <v>360</v>
      </c>
      <c r="G103" s="305"/>
      <c r="H103" s="305">
        <f t="shared" si="7"/>
        <v>0</v>
      </c>
      <c r="I103" s="964"/>
      <c r="J103" s="105"/>
      <c r="K103" s="135"/>
      <c r="L103" s="105"/>
      <c r="M103" s="105"/>
      <c r="N103" s="105"/>
      <c r="O103" s="135"/>
      <c r="Q103" s="105"/>
      <c r="R103" s="255"/>
      <c r="S103" s="120"/>
      <c r="T103" s="121"/>
      <c r="U103" s="121"/>
      <c r="V103" s="121"/>
      <c r="W103" s="122"/>
      <c r="X103" s="113"/>
      <c r="Y103" s="105"/>
      <c r="Z103" s="105"/>
      <c r="AA103" s="105"/>
    </row>
    <row r="104" spans="1:27" ht="48" customHeight="1" x14ac:dyDescent="0.25">
      <c r="A104" s="340" t="s">
        <v>1556</v>
      </c>
      <c r="B104" s="304"/>
      <c r="C104" s="304"/>
      <c r="D104" s="232" t="s">
        <v>202</v>
      </c>
      <c r="E104" s="234" t="s">
        <v>363</v>
      </c>
      <c r="F104" s="305">
        <v>450</v>
      </c>
      <c r="G104" s="305"/>
      <c r="H104" s="305">
        <f t="shared" si="7"/>
        <v>0</v>
      </c>
      <c r="I104" s="964"/>
      <c r="J104" s="105"/>
      <c r="K104" s="135"/>
      <c r="L104" s="105"/>
      <c r="M104" s="105"/>
      <c r="N104" s="105"/>
      <c r="O104" s="135"/>
      <c r="Q104" s="105"/>
      <c r="R104" s="255"/>
      <c r="S104" s="120"/>
      <c r="T104" s="121"/>
      <c r="U104" s="121"/>
      <c r="V104" s="121"/>
      <c r="W104" s="122"/>
      <c r="X104" s="113"/>
      <c r="Y104" s="105"/>
      <c r="Z104" s="105"/>
      <c r="AA104" s="105"/>
    </row>
    <row r="105" spans="1:27" ht="48" customHeight="1" x14ac:dyDescent="0.25">
      <c r="A105" s="340" t="s">
        <v>1557</v>
      </c>
      <c r="B105" s="304" t="str">
        <f>'CPU - PARTE 1'!B272</f>
        <v>CPU-29</v>
      </c>
      <c r="C105" s="304"/>
      <c r="D105" s="232" t="s">
        <v>184</v>
      </c>
      <c r="E105" s="234" t="s">
        <v>2271</v>
      </c>
      <c r="F105" s="305">
        <v>22</v>
      </c>
      <c r="G105" s="305">
        <f>'CPU - PARTE 1'!H280</f>
        <v>0</v>
      </c>
      <c r="H105" s="305">
        <f t="shared" si="7"/>
        <v>0</v>
      </c>
      <c r="I105" s="964"/>
      <c r="J105" s="105"/>
      <c r="K105" s="135"/>
      <c r="L105" s="105"/>
      <c r="M105" s="105"/>
      <c r="N105" s="105"/>
      <c r="O105" s="135"/>
      <c r="Q105" s="105"/>
      <c r="R105" s="255"/>
      <c r="S105" s="120"/>
      <c r="T105" s="121"/>
      <c r="U105" s="121"/>
      <c r="V105" s="121"/>
      <c r="W105" s="122"/>
      <c r="X105" s="113"/>
      <c r="Y105" s="105"/>
      <c r="Z105" s="105"/>
      <c r="AA105" s="105"/>
    </row>
    <row r="106" spans="1:27" ht="33" customHeight="1" x14ac:dyDescent="0.25">
      <c r="A106" s="340" t="s">
        <v>1558</v>
      </c>
      <c r="B106" s="304"/>
      <c r="C106" s="304"/>
      <c r="D106" s="232" t="s">
        <v>202</v>
      </c>
      <c r="E106" s="234" t="s">
        <v>560</v>
      </c>
      <c r="F106" s="305">
        <v>300</v>
      </c>
      <c r="G106" s="305"/>
      <c r="H106" s="305">
        <f t="shared" si="7"/>
        <v>0</v>
      </c>
      <c r="I106" s="964"/>
      <c r="J106" s="105"/>
      <c r="K106" s="135"/>
      <c r="L106" s="105"/>
      <c r="M106" s="105"/>
      <c r="N106" s="105"/>
      <c r="O106" s="135"/>
      <c r="Q106" s="105"/>
      <c r="R106" s="105"/>
      <c r="S106" s="120"/>
      <c r="T106" s="121"/>
      <c r="U106" s="121"/>
      <c r="V106" s="121"/>
      <c r="W106" s="122"/>
      <c r="X106" s="113"/>
      <c r="Y106" s="105"/>
      <c r="Z106" s="105"/>
      <c r="AA106" s="105"/>
    </row>
    <row r="107" spans="1:27" ht="34.5" customHeight="1" x14ac:dyDescent="0.25">
      <c r="A107" s="340" t="s">
        <v>1559</v>
      </c>
      <c r="B107" s="304"/>
      <c r="C107" s="304"/>
      <c r="D107" s="232" t="s">
        <v>202</v>
      </c>
      <c r="E107" s="234" t="s">
        <v>734</v>
      </c>
      <c r="F107" s="305">
        <v>200</v>
      </c>
      <c r="G107" s="305"/>
      <c r="H107" s="305">
        <f t="shared" si="7"/>
        <v>0</v>
      </c>
      <c r="I107" s="964"/>
      <c r="J107" s="105"/>
      <c r="K107" s="135"/>
      <c r="L107" s="105"/>
      <c r="M107" s="105"/>
      <c r="N107" s="105"/>
      <c r="O107" s="135"/>
      <c r="Q107" s="105"/>
      <c r="R107" s="105"/>
      <c r="S107" s="120"/>
      <c r="T107" s="121"/>
      <c r="U107" s="121"/>
      <c r="V107" s="121"/>
      <c r="W107" s="122"/>
      <c r="X107" s="113"/>
      <c r="Y107" s="105"/>
      <c r="Z107" s="105"/>
      <c r="AA107" s="105"/>
    </row>
    <row r="108" spans="1:27" ht="12.75" customHeight="1" x14ac:dyDescent="0.25">
      <c r="A108" s="354" t="s">
        <v>355</v>
      </c>
      <c r="B108" s="355"/>
      <c r="C108" s="355"/>
      <c r="D108" s="232"/>
      <c r="E108" s="356" t="s">
        <v>735</v>
      </c>
      <c r="F108" s="305"/>
      <c r="G108" s="305"/>
      <c r="H108" s="305"/>
      <c r="I108" s="964"/>
      <c r="J108" s="105"/>
      <c r="K108" s="135"/>
      <c r="L108" s="105"/>
      <c r="M108" s="105"/>
      <c r="N108" s="105"/>
      <c r="O108" s="135"/>
      <c r="Q108" s="105"/>
      <c r="R108" s="105"/>
      <c r="S108" s="120"/>
      <c r="T108" s="121"/>
      <c r="U108" s="121"/>
      <c r="V108" s="121"/>
      <c r="W108" s="122"/>
      <c r="X108" s="113"/>
      <c r="Y108" s="105"/>
      <c r="Z108" s="105"/>
      <c r="AA108" s="105"/>
    </row>
    <row r="109" spans="1:27" ht="34.5" customHeight="1" x14ac:dyDescent="0.25">
      <c r="A109" s="340" t="s">
        <v>1560</v>
      </c>
      <c r="B109" s="304"/>
      <c r="C109" s="304"/>
      <c r="D109" s="232" t="s">
        <v>133</v>
      </c>
      <c r="E109" s="234" t="s">
        <v>736</v>
      </c>
      <c r="F109" s="305">
        <v>141</v>
      </c>
      <c r="G109" s="305"/>
      <c r="H109" s="305">
        <f>G109*F109</f>
        <v>0</v>
      </c>
      <c r="I109" s="964"/>
      <c r="J109" s="105"/>
      <c r="K109" s="135"/>
      <c r="L109" s="105"/>
      <c r="M109" s="105"/>
      <c r="N109" s="105"/>
      <c r="O109" s="135"/>
      <c r="Q109" s="105"/>
      <c r="R109" s="142"/>
      <c r="S109" s="120"/>
      <c r="T109" s="121"/>
      <c r="U109" s="121"/>
      <c r="V109" s="121"/>
      <c r="W109" s="122"/>
      <c r="X109" s="113"/>
      <c r="Y109" s="105"/>
      <c r="Z109" s="105"/>
      <c r="AA109" s="105"/>
    </row>
    <row r="110" spans="1:27" x14ac:dyDescent="0.25">
      <c r="A110" s="354" t="s">
        <v>356</v>
      </c>
      <c r="B110" s="304"/>
      <c r="C110" s="304"/>
      <c r="D110" s="232"/>
      <c r="E110" s="356" t="s">
        <v>561</v>
      </c>
      <c r="F110" s="305"/>
      <c r="G110" s="305"/>
      <c r="H110" s="305"/>
      <c r="I110" s="964"/>
      <c r="J110" s="105"/>
      <c r="K110" s="135"/>
      <c r="L110" s="105"/>
      <c r="M110" s="105"/>
      <c r="N110" s="105"/>
      <c r="O110" s="135"/>
      <c r="Q110" s="105"/>
      <c r="R110" s="142"/>
      <c r="S110" s="120"/>
      <c r="T110" s="121"/>
      <c r="U110" s="121"/>
      <c r="V110" s="121"/>
      <c r="W110" s="122"/>
      <c r="X110" s="113"/>
      <c r="Y110" s="105"/>
      <c r="Z110" s="105"/>
      <c r="AA110" s="105"/>
    </row>
    <row r="111" spans="1:27" ht="39.75" customHeight="1" x14ac:dyDescent="0.25">
      <c r="A111" s="340" t="s">
        <v>1561</v>
      </c>
      <c r="B111" s="304"/>
      <c r="C111" s="304"/>
      <c r="D111" s="232" t="s">
        <v>151</v>
      </c>
      <c r="E111" s="234" t="s">
        <v>218</v>
      </c>
      <c r="F111" s="305">
        <v>220</v>
      </c>
      <c r="G111" s="305"/>
      <c r="H111" s="305">
        <f t="shared" ref="H111:H117" si="8">G111*F111</f>
        <v>0</v>
      </c>
      <c r="I111" s="964"/>
      <c r="J111" s="105"/>
      <c r="K111" s="135"/>
      <c r="L111" s="105"/>
      <c r="M111" s="105"/>
      <c r="N111" s="105"/>
      <c r="O111" s="135"/>
      <c r="Q111" s="105"/>
      <c r="R111" s="255"/>
      <c r="S111" s="120"/>
      <c r="T111" s="121"/>
      <c r="U111" s="121"/>
      <c r="V111" s="121"/>
      <c r="W111" s="122"/>
      <c r="X111" s="113"/>
      <c r="Y111" s="105"/>
      <c r="Z111" s="105"/>
      <c r="AA111" s="105"/>
    </row>
    <row r="112" spans="1:27" ht="39.75" customHeight="1" x14ac:dyDescent="0.25">
      <c r="A112" s="340" t="s">
        <v>1562</v>
      </c>
      <c r="B112" s="304"/>
      <c r="C112" s="304"/>
      <c r="D112" s="232" t="s">
        <v>202</v>
      </c>
      <c r="E112" s="234" t="s">
        <v>204</v>
      </c>
      <c r="F112" s="305">
        <v>186</v>
      </c>
      <c r="G112" s="305"/>
      <c r="H112" s="305">
        <f t="shared" si="8"/>
        <v>0</v>
      </c>
      <c r="I112" s="964"/>
      <c r="J112" s="105"/>
      <c r="K112" s="135"/>
      <c r="L112" s="105"/>
      <c r="M112" s="105"/>
      <c r="N112" s="105"/>
      <c r="O112" s="135"/>
      <c r="Q112" s="105"/>
      <c r="R112" s="255"/>
      <c r="S112" s="120"/>
      <c r="T112" s="121"/>
      <c r="U112" s="121"/>
      <c r="V112" s="121"/>
      <c r="W112" s="122"/>
      <c r="X112" s="113"/>
      <c r="Y112" s="105"/>
      <c r="Z112" s="105"/>
      <c r="AA112" s="105"/>
    </row>
    <row r="113" spans="1:27" ht="39.75" customHeight="1" x14ac:dyDescent="0.25">
      <c r="A113" s="340" t="s">
        <v>1563</v>
      </c>
      <c r="B113" s="304"/>
      <c r="C113" s="304"/>
      <c r="D113" s="232" t="s">
        <v>202</v>
      </c>
      <c r="E113" s="234" t="s">
        <v>219</v>
      </c>
      <c r="F113" s="305">
        <v>205</v>
      </c>
      <c r="G113" s="305"/>
      <c r="H113" s="305">
        <f t="shared" si="8"/>
        <v>0</v>
      </c>
      <c r="I113" s="964"/>
      <c r="J113" s="105"/>
      <c r="K113" s="135"/>
      <c r="L113" s="105"/>
      <c r="M113" s="105"/>
      <c r="N113" s="105"/>
      <c r="O113" s="135"/>
      <c r="Q113" s="105"/>
      <c r="R113" s="255"/>
      <c r="S113" s="120"/>
      <c r="T113" s="121"/>
      <c r="U113" s="121"/>
      <c r="V113" s="121"/>
      <c r="W113" s="122"/>
      <c r="X113" s="113"/>
      <c r="Y113" s="105"/>
      <c r="Z113" s="105"/>
      <c r="AA113" s="105"/>
    </row>
    <row r="114" spans="1:27" ht="39.75" customHeight="1" x14ac:dyDescent="0.25">
      <c r="A114" s="340" t="s">
        <v>1564</v>
      </c>
      <c r="B114" s="304"/>
      <c r="C114" s="304"/>
      <c r="D114" s="232" t="s">
        <v>202</v>
      </c>
      <c r="E114" s="234" t="s">
        <v>364</v>
      </c>
      <c r="F114" s="305">
        <v>160</v>
      </c>
      <c r="G114" s="305"/>
      <c r="H114" s="305">
        <f t="shared" si="8"/>
        <v>0</v>
      </c>
      <c r="I114" s="964"/>
      <c r="J114" s="105"/>
      <c r="K114" s="135"/>
      <c r="L114" s="105"/>
      <c r="M114" s="105"/>
      <c r="N114" s="105"/>
      <c r="O114" s="135"/>
      <c r="Q114" s="105"/>
      <c r="R114" s="255"/>
      <c r="S114" s="120"/>
      <c r="T114" s="121"/>
      <c r="U114" s="121"/>
      <c r="V114" s="121"/>
      <c r="W114" s="122"/>
      <c r="X114" s="113"/>
      <c r="Y114" s="105"/>
      <c r="Z114" s="105"/>
      <c r="AA114" s="105"/>
    </row>
    <row r="115" spans="1:27" ht="39.75" customHeight="1" x14ac:dyDescent="0.25">
      <c r="A115" s="340" t="s">
        <v>1565</v>
      </c>
      <c r="B115" s="304"/>
      <c r="C115" s="304"/>
      <c r="D115" s="232" t="s">
        <v>202</v>
      </c>
      <c r="E115" s="234" t="s">
        <v>205</v>
      </c>
      <c r="F115" s="305">
        <v>600</v>
      </c>
      <c r="G115" s="305"/>
      <c r="H115" s="305">
        <f t="shared" si="8"/>
        <v>0</v>
      </c>
      <c r="I115" s="964"/>
      <c r="J115" s="105"/>
      <c r="K115" s="135"/>
      <c r="L115" s="105"/>
      <c r="M115" s="105"/>
      <c r="N115" s="105"/>
      <c r="O115" s="135"/>
      <c r="Q115" s="105"/>
      <c r="R115" s="255"/>
      <c r="S115" s="120"/>
      <c r="T115" s="121"/>
      <c r="U115" s="121"/>
      <c r="V115" s="121"/>
      <c r="W115" s="122"/>
      <c r="X115" s="113"/>
      <c r="Y115" s="105"/>
      <c r="Z115" s="105"/>
      <c r="AA115" s="105"/>
    </row>
    <row r="116" spans="1:27" ht="39.75" customHeight="1" x14ac:dyDescent="0.25">
      <c r="A116" s="340" t="s">
        <v>1566</v>
      </c>
      <c r="B116" s="304"/>
      <c r="C116" s="304"/>
      <c r="D116" s="232" t="s">
        <v>202</v>
      </c>
      <c r="E116" s="234" t="s">
        <v>363</v>
      </c>
      <c r="F116" s="305">
        <v>1495</v>
      </c>
      <c r="G116" s="305"/>
      <c r="H116" s="305">
        <f t="shared" si="8"/>
        <v>0</v>
      </c>
      <c r="I116" s="964"/>
      <c r="J116" s="105"/>
      <c r="K116" s="135"/>
      <c r="L116" s="105"/>
      <c r="M116" s="105"/>
      <c r="N116" s="105"/>
      <c r="O116" s="135"/>
      <c r="Q116" s="105"/>
      <c r="R116" s="255"/>
      <c r="S116" s="120"/>
      <c r="T116" s="121"/>
      <c r="U116" s="121"/>
      <c r="V116" s="121"/>
      <c r="W116" s="122"/>
      <c r="X116" s="113"/>
      <c r="Y116" s="105"/>
      <c r="Z116" s="105"/>
      <c r="AA116" s="105"/>
    </row>
    <row r="117" spans="1:27" ht="39.75" customHeight="1" x14ac:dyDescent="0.25">
      <c r="A117" s="340" t="s">
        <v>1567</v>
      </c>
      <c r="B117" s="304" t="str">
        <f>'CPU - PARTE 1'!B284</f>
        <v>CPU-30</v>
      </c>
      <c r="C117" s="304"/>
      <c r="D117" s="232" t="s">
        <v>184</v>
      </c>
      <c r="E117" s="234" t="s">
        <v>2279</v>
      </c>
      <c r="F117" s="305">
        <v>31</v>
      </c>
      <c r="G117" s="305">
        <f>'CPU - PARTE 1'!H292</f>
        <v>0</v>
      </c>
      <c r="H117" s="305">
        <f t="shared" si="8"/>
        <v>0</v>
      </c>
      <c r="I117" s="964"/>
      <c r="J117" s="105"/>
      <c r="K117" s="135"/>
      <c r="L117" s="105"/>
      <c r="M117" s="105"/>
      <c r="N117" s="105"/>
      <c r="O117" s="135"/>
      <c r="Q117" s="105"/>
      <c r="R117" s="105"/>
      <c r="S117" s="120"/>
      <c r="T117" s="121"/>
      <c r="U117" s="121"/>
      <c r="V117" s="121"/>
      <c r="W117" s="122"/>
      <c r="X117" s="113"/>
      <c r="Y117" s="105"/>
      <c r="Z117" s="105"/>
      <c r="AA117" s="105"/>
    </row>
    <row r="118" spans="1:27" x14ac:dyDescent="0.25">
      <c r="A118" s="354" t="s">
        <v>360</v>
      </c>
      <c r="B118" s="304"/>
      <c r="C118" s="304"/>
      <c r="D118" s="232"/>
      <c r="E118" s="356" t="s">
        <v>1479</v>
      </c>
      <c r="F118" s="305"/>
      <c r="G118" s="305"/>
      <c r="H118" s="305"/>
      <c r="I118" s="964"/>
      <c r="J118" s="105"/>
      <c r="K118" s="135"/>
      <c r="L118" s="105"/>
      <c r="M118" s="105"/>
      <c r="N118" s="105"/>
      <c r="O118" s="135"/>
      <c r="Q118" s="105"/>
      <c r="R118" s="105"/>
      <c r="S118" s="120"/>
      <c r="T118" s="121"/>
      <c r="U118" s="121"/>
      <c r="V118" s="121"/>
      <c r="W118" s="122"/>
      <c r="X118" s="113"/>
      <c r="Y118" s="105"/>
      <c r="Z118" s="105"/>
      <c r="AA118" s="105"/>
    </row>
    <row r="119" spans="1:27" ht="42" customHeight="1" x14ac:dyDescent="0.25">
      <c r="A119" s="340" t="s">
        <v>1568</v>
      </c>
      <c r="B119" s="304"/>
      <c r="C119" s="304"/>
      <c r="D119" s="232" t="s">
        <v>151</v>
      </c>
      <c r="E119" s="234" t="s">
        <v>738</v>
      </c>
      <c r="F119" s="305">
        <v>625.6</v>
      </c>
      <c r="G119" s="305"/>
      <c r="H119" s="305">
        <f t="shared" ref="H119" si="9">G119*F119</f>
        <v>0</v>
      </c>
      <c r="I119" s="964"/>
      <c r="J119" s="105"/>
      <c r="K119" s="135"/>
      <c r="L119" s="105"/>
      <c r="M119" s="105"/>
      <c r="N119" s="105"/>
      <c r="O119" s="135"/>
      <c r="Q119" s="105"/>
      <c r="R119" s="105"/>
      <c r="S119" s="120"/>
      <c r="T119" s="121"/>
      <c r="U119" s="121"/>
      <c r="V119" s="121"/>
      <c r="W119" s="122"/>
      <c r="X119" s="113"/>
      <c r="Y119" s="105"/>
      <c r="Z119" s="105"/>
      <c r="AA119" s="105"/>
    </row>
    <row r="120" spans="1:27" x14ac:dyDescent="0.25">
      <c r="A120" s="354" t="s">
        <v>988</v>
      </c>
      <c r="B120" s="304"/>
      <c r="C120" s="304"/>
      <c r="D120" s="232"/>
      <c r="E120" s="356" t="s">
        <v>1480</v>
      </c>
      <c r="F120" s="305"/>
      <c r="G120" s="305"/>
      <c r="H120" s="305"/>
      <c r="I120" s="964"/>
      <c r="J120" s="105"/>
      <c r="K120" s="135"/>
      <c r="L120" s="105"/>
      <c r="M120" s="105"/>
      <c r="N120" s="105"/>
      <c r="O120" s="135"/>
      <c r="Q120" s="105"/>
      <c r="R120" s="105"/>
      <c r="S120" s="120"/>
      <c r="T120" s="121"/>
      <c r="U120" s="121"/>
      <c r="V120" s="121"/>
      <c r="W120" s="122"/>
      <c r="X120" s="113"/>
      <c r="Y120" s="105"/>
      <c r="Z120" s="105"/>
      <c r="AA120" s="105"/>
    </row>
    <row r="121" spans="1:27" ht="42.75" customHeight="1" x14ac:dyDescent="0.25">
      <c r="A121" s="340" t="s">
        <v>1569</v>
      </c>
      <c r="B121" s="304"/>
      <c r="C121" s="304"/>
      <c r="D121" s="232" t="s">
        <v>202</v>
      </c>
      <c r="E121" s="234" t="s">
        <v>220</v>
      </c>
      <c r="F121" s="305">
        <v>210</v>
      </c>
      <c r="G121" s="305"/>
      <c r="H121" s="305">
        <f>G121*F121</f>
        <v>0</v>
      </c>
      <c r="I121" s="964"/>
      <c r="J121" s="105"/>
      <c r="K121" s="135"/>
      <c r="L121" s="105"/>
      <c r="M121" s="105"/>
      <c r="N121" s="105"/>
      <c r="O121" s="135"/>
      <c r="Q121" s="105"/>
      <c r="R121" s="105"/>
      <c r="S121" s="120"/>
      <c r="T121" s="121"/>
      <c r="U121" s="121"/>
      <c r="V121" s="121"/>
      <c r="W121" s="122"/>
      <c r="X121" s="113"/>
      <c r="Y121" s="105"/>
      <c r="Z121" s="105"/>
      <c r="AA121" s="105"/>
    </row>
    <row r="122" spans="1:27" x14ac:dyDescent="0.25">
      <c r="A122" s="354" t="s">
        <v>989</v>
      </c>
      <c r="B122" s="304"/>
      <c r="C122" s="304"/>
      <c r="D122" s="232"/>
      <c r="E122" s="356" t="s">
        <v>2277</v>
      </c>
      <c r="F122" s="305"/>
      <c r="G122" s="305"/>
      <c r="H122" s="305"/>
      <c r="I122" s="964"/>
      <c r="J122" s="105"/>
      <c r="K122" s="135"/>
      <c r="L122" s="105"/>
      <c r="M122" s="105"/>
      <c r="N122" s="105"/>
      <c r="O122" s="135"/>
      <c r="Q122" s="105"/>
      <c r="R122" s="105"/>
      <c r="S122" s="120"/>
      <c r="T122" s="121"/>
      <c r="U122" s="121"/>
      <c r="V122" s="121"/>
      <c r="W122" s="122"/>
      <c r="X122" s="113"/>
      <c r="Y122" s="105"/>
      <c r="Z122" s="105"/>
      <c r="AA122" s="105"/>
    </row>
    <row r="123" spans="1:27" ht="48" x14ac:dyDescent="0.25">
      <c r="A123" s="340" t="s">
        <v>1570</v>
      </c>
      <c r="B123" s="304"/>
      <c r="C123" s="304"/>
      <c r="D123" s="232" t="s">
        <v>151</v>
      </c>
      <c r="E123" s="234" t="s">
        <v>2264</v>
      </c>
      <c r="F123" s="305">
        <f>(113*(0.25+0.25+0.15))*1.05</f>
        <v>77.122500000000002</v>
      </c>
      <c r="G123" s="305"/>
      <c r="H123" s="305">
        <f t="shared" ref="H123:H128" si="10">G123*F123</f>
        <v>0</v>
      </c>
      <c r="I123" s="964"/>
      <c r="J123" s="105"/>
      <c r="K123" s="135"/>
      <c r="L123" s="105"/>
      <c r="M123" s="105"/>
      <c r="N123" s="105"/>
      <c r="O123" s="135"/>
      <c r="Q123" s="105"/>
      <c r="R123" s="255"/>
      <c r="S123" s="120"/>
      <c r="T123" s="121"/>
      <c r="U123" s="121"/>
      <c r="V123" s="121"/>
      <c r="W123" s="122"/>
      <c r="X123" s="113"/>
      <c r="Y123" s="105"/>
      <c r="Z123" s="105"/>
      <c r="AA123" s="105"/>
    </row>
    <row r="124" spans="1:27" ht="39.75" customHeight="1" x14ac:dyDescent="0.25">
      <c r="A124" s="340" t="s">
        <v>1571</v>
      </c>
      <c r="B124" s="304"/>
      <c r="C124" s="304"/>
      <c r="D124" s="232" t="s">
        <v>202</v>
      </c>
      <c r="E124" s="234" t="s">
        <v>204</v>
      </c>
      <c r="F124" s="305">
        <v>82.45</v>
      </c>
      <c r="G124" s="305"/>
      <c r="H124" s="305">
        <f t="shared" si="10"/>
        <v>0</v>
      </c>
      <c r="I124" s="964"/>
      <c r="J124" s="105"/>
      <c r="K124" s="135"/>
      <c r="L124" s="105"/>
      <c r="M124" s="105"/>
      <c r="N124" s="105"/>
      <c r="O124" s="135"/>
      <c r="Q124" s="105"/>
      <c r="R124" s="142"/>
      <c r="S124" s="120"/>
      <c r="T124" s="121"/>
      <c r="U124" s="121"/>
      <c r="V124" s="121"/>
      <c r="W124" s="122"/>
      <c r="X124" s="113"/>
      <c r="Y124" s="105"/>
      <c r="Z124" s="105"/>
      <c r="AA124" s="105"/>
    </row>
    <row r="125" spans="1:27" ht="39.75" customHeight="1" x14ac:dyDescent="0.25">
      <c r="A125" s="340" t="s">
        <v>1572</v>
      </c>
      <c r="B125" s="304"/>
      <c r="C125" s="304"/>
      <c r="D125" s="232" t="s">
        <v>202</v>
      </c>
      <c r="E125" s="234" t="s">
        <v>219</v>
      </c>
      <c r="F125" s="305">
        <v>100.25</v>
      </c>
      <c r="G125" s="305"/>
      <c r="H125" s="305">
        <f t="shared" si="10"/>
        <v>0</v>
      </c>
      <c r="I125" s="964"/>
      <c r="J125" s="105"/>
      <c r="K125" s="135"/>
      <c r="L125" s="105"/>
      <c r="M125" s="105"/>
      <c r="N125" s="105"/>
      <c r="O125" s="135"/>
      <c r="Q125" s="105"/>
      <c r="R125" s="142"/>
      <c r="S125" s="120"/>
      <c r="T125" s="121"/>
      <c r="U125" s="121"/>
      <c r="V125" s="121"/>
      <c r="W125" s="122"/>
      <c r="X125" s="113"/>
      <c r="Y125" s="105"/>
      <c r="Z125" s="105"/>
      <c r="AA125" s="105"/>
    </row>
    <row r="126" spans="1:27" ht="39.75" customHeight="1" x14ac:dyDescent="0.25">
      <c r="A126" s="340" t="s">
        <v>1573</v>
      </c>
      <c r="B126" s="304"/>
      <c r="C126" s="304"/>
      <c r="D126" s="232" t="s">
        <v>202</v>
      </c>
      <c r="E126" s="234" t="s">
        <v>364</v>
      </c>
      <c r="F126" s="305">
        <v>88.5</v>
      </c>
      <c r="G126" s="305"/>
      <c r="H126" s="305">
        <f t="shared" si="10"/>
        <v>0</v>
      </c>
      <c r="I126" s="964"/>
      <c r="J126" s="105"/>
      <c r="K126" s="135"/>
      <c r="L126" s="105"/>
      <c r="M126" s="105"/>
      <c r="N126" s="105"/>
      <c r="O126" s="135"/>
      <c r="Q126" s="105"/>
      <c r="R126" s="142"/>
      <c r="S126" s="120"/>
      <c r="T126" s="121"/>
      <c r="U126" s="121"/>
      <c r="V126" s="121"/>
      <c r="W126" s="122"/>
      <c r="X126" s="113"/>
      <c r="Y126" s="105"/>
      <c r="Z126" s="105"/>
      <c r="AA126" s="105"/>
    </row>
    <row r="127" spans="1:27" ht="39.75" customHeight="1" x14ac:dyDescent="0.25">
      <c r="A127" s="340" t="s">
        <v>1574</v>
      </c>
      <c r="B127" s="304"/>
      <c r="C127" s="304"/>
      <c r="D127" s="232" t="s">
        <v>202</v>
      </c>
      <c r="E127" s="234" t="s">
        <v>205</v>
      </c>
      <c r="F127" s="305">
        <v>305.25</v>
      </c>
      <c r="G127" s="305"/>
      <c r="H127" s="305">
        <f t="shared" si="10"/>
        <v>0</v>
      </c>
      <c r="I127" s="964"/>
      <c r="J127" s="105"/>
      <c r="K127" s="135"/>
      <c r="L127" s="105"/>
      <c r="M127" s="105"/>
      <c r="N127" s="105"/>
      <c r="O127" s="135"/>
      <c r="Q127" s="105"/>
      <c r="R127" s="142"/>
      <c r="S127" s="120"/>
      <c r="T127" s="121"/>
      <c r="U127" s="121"/>
      <c r="V127" s="121"/>
      <c r="W127" s="122"/>
      <c r="X127" s="113"/>
      <c r="Y127" s="105"/>
      <c r="Z127" s="105"/>
      <c r="AA127" s="105"/>
    </row>
    <row r="128" spans="1:27" ht="39.75" customHeight="1" x14ac:dyDescent="0.25">
      <c r="A128" s="340" t="s">
        <v>1575</v>
      </c>
      <c r="B128" s="304"/>
      <c r="C128" s="304"/>
      <c r="D128" s="232" t="s">
        <v>184</v>
      </c>
      <c r="E128" s="234" t="s">
        <v>737</v>
      </c>
      <c r="F128" s="305">
        <v>5.45</v>
      </c>
      <c r="G128" s="305"/>
      <c r="H128" s="305">
        <f t="shared" si="10"/>
        <v>0</v>
      </c>
      <c r="I128" s="964"/>
      <c r="J128" s="105"/>
      <c r="K128" s="135"/>
      <c r="L128" s="105"/>
      <c r="M128" s="105"/>
      <c r="N128" s="105"/>
      <c r="O128" s="135"/>
      <c r="Q128" s="105"/>
      <c r="R128" s="142"/>
      <c r="S128" s="120"/>
      <c r="T128" s="121"/>
      <c r="U128" s="121"/>
      <c r="V128" s="121"/>
      <c r="W128" s="122"/>
      <c r="X128" s="113"/>
      <c r="Y128" s="105"/>
      <c r="Z128" s="105"/>
      <c r="AA128" s="105"/>
    </row>
    <row r="129" spans="1:27" ht="12.75" customHeight="1" x14ac:dyDescent="0.25">
      <c r="A129" s="341"/>
      <c r="B129" s="342"/>
      <c r="C129" s="342"/>
      <c r="D129" s="343"/>
      <c r="E129" s="344" t="s">
        <v>740</v>
      </c>
      <c r="F129" s="345"/>
      <c r="G129" s="346">
        <v>0</v>
      </c>
      <c r="H129" s="347">
        <f>SUM(H100:H128)</f>
        <v>0</v>
      </c>
      <c r="I129" s="964"/>
      <c r="J129" s="105"/>
      <c r="K129" s="135"/>
      <c r="L129" s="105"/>
      <c r="M129" s="105"/>
      <c r="N129" s="105"/>
      <c r="O129" s="135"/>
      <c r="Q129" s="105"/>
      <c r="R129" s="105"/>
      <c r="S129" s="120"/>
      <c r="T129" s="121"/>
      <c r="U129" s="121"/>
      <c r="V129" s="121"/>
      <c r="W129" s="122"/>
      <c r="X129" s="113"/>
      <c r="Y129" s="105"/>
      <c r="Z129" s="105"/>
      <c r="AA129" s="105"/>
    </row>
    <row r="130" spans="1:27" ht="12.75" customHeight="1" x14ac:dyDescent="0.25">
      <c r="A130" s="334">
        <v>10</v>
      </c>
      <c r="B130" s="335"/>
      <c r="C130" s="335"/>
      <c r="D130" s="336"/>
      <c r="E130" s="337" t="s">
        <v>366</v>
      </c>
      <c r="F130" s="338"/>
      <c r="G130" s="339">
        <v>0</v>
      </c>
      <c r="H130" s="339"/>
      <c r="I130" s="964"/>
      <c r="J130" s="105"/>
      <c r="K130" s="135"/>
      <c r="L130" s="105"/>
      <c r="M130" s="105"/>
      <c r="N130" s="105"/>
      <c r="O130" s="135"/>
      <c r="Q130" s="105"/>
      <c r="R130" s="105"/>
      <c r="S130" s="120"/>
      <c r="T130" s="121"/>
      <c r="U130" s="121"/>
      <c r="V130" s="121"/>
      <c r="W130" s="122"/>
      <c r="X130" s="113"/>
      <c r="Y130" s="105"/>
      <c r="Z130" s="105"/>
      <c r="AA130" s="105"/>
    </row>
    <row r="131" spans="1:27" ht="12.75" customHeight="1" x14ac:dyDescent="0.25">
      <c r="A131" s="359" t="s">
        <v>990</v>
      </c>
      <c r="B131" s="360"/>
      <c r="C131" s="360"/>
      <c r="D131" s="361"/>
      <c r="E131" s="362" t="s">
        <v>367</v>
      </c>
      <c r="F131" s="363"/>
      <c r="G131" s="364"/>
      <c r="H131" s="364"/>
      <c r="I131" s="964"/>
      <c r="J131" s="105"/>
      <c r="K131" s="135"/>
      <c r="L131" s="105"/>
      <c r="M131" s="105"/>
      <c r="N131" s="105"/>
      <c r="O131" s="135"/>
      <c r="Q131" s="105"/>
      <c r="R131" s="105"/>
      <c r="S131" s="120"/>
      <c r="T131" s="121"/>
      <c r="U131" s="121"/>
      <c r="V131" s="121"/>
      <c r="W131" s="122"/>
      <c r="X131" s="113"/>
      <c r="Y131" s="105"/>
      <c r="Z131" s="105"/>
      <c r="AA131" s="105"/>
    </row>
    <row r="132" spans="1:27" ht="17.25" customHeight="1" x14ac:dyDescent="0.25">
      <c r="A132" s="340" t="s">
        <v>1576</v>
      </c>
      <c r="B132" s="304"/>
      <c r="C132" s="304"/>
      <c r="D132" s="232" t="s">
        <v>151</v>
      </c>
      <c r="E132" s="234" t="s">
        <v>741</v>
      </c>
      <c r="F132" s="305">
        <v>172.15</v>
      </c>
      <c r="G132" s="305"/>
      <c r="H132" s="305">
        <f>ROUND(F132*G132,2)</f>
        <v>0</v>
      </c>
      <c r="I132" s="964"/>
      <c r="J132" s="105"/>
      <c r="K132" s="135"/>
      <c r="L132" s="105"/>
      <c r="M132" s="105"/>
      <c r="N132" s="105"/>
      <c r="O132" s="135"/>
      <c r="Q132" s="105"/>
      <c r="R132" s="105"/>
      <c r="S132" s="120"/>
      <c r="T132" s="121"/>
      <c r="U132" s="121"/>
      <c r="V132" s="121"/>
      <c r="W132" s="122"/>
      <c r="X132" s="113"/>
      <c r="Y132" s="105"/>
      <c r="Z132" s="105"/>
      <c r="AA132" s="105"/>
    </row>
    <row r="133" spans="1:27" ht="12.75" customHeight="1" x14ac:dyDescent="0.25">
      <c r="A133" s="359" t="s">
        <v>368</v>
      </c>
      <c r="B133" s="304"/>
      <c r="C133" s="304"/>
      <c r="D133" s="232"/>
      <c r="E133" s="356" t="s">
        <v>688</v>
      </c>
      <c r="F133" s="357"/>
      <c r="G133" s="305"/>
      <c r="H133" s="365"/>
      <c r="I133" s="964"/>
      <c r="J133" s="105"/>
      <c r="K133" s="135"/>
      <c r="L133" s="105"/>
      <c r="M133" s="105"/>
      <c r="N133" s="105"/>
      <c r="O133" s="135"/>
      <c r="Q133" s="105"/>
      <c r="R133" s="105"/>
      <c r="S133" s="120"/>
      <c r="T133" s="121"/>
      <c r="U133" s="121"/>
      <c r="V133" s="121"/>
      <c r="W133" s="122"/>
      <c r="X133" s="113"/>
      <c r="Y133" s="105"/>
      <c r="Z133" s="105"/>
      <c r="AA133" s="105"/>
    </row>
    <row r="134" spans="1:27" ht="28.5" customHeight="1" x14ac:dyDescent="0.25">
      <c r="A134" s="340" t="s">
        <v>1577</v>
      </c>
      <c r="B134" s="304"/>
      <c r="C134" s="304"/>
      <c r="D134" s="232" t="s">
        <v>151</v>
      </c>
      <c r="E134" s="234" t="s">
        <v>742</v>
      </c>
      <c r="F134" s="305">
        <v>112.06</v>
      </c>
      <c r="G134" s="305"/>
      <c r="H134" s="305">
        <f>ROUND(F134*G134,2)</f>
        <v>0</v>
      </c>
      <c r="I134" s="964"/>
      <c r="J134" s="105"/>
      <c r="K134" s="135"/>
      <c r="L134" s="105"/>
      <c r="M134" s="105"/>
      <c r="N134" s="105"/>
      <c r="O134" s="135"/>
      <c r="Q134" s="105"/>
      <c r="R134" s="105"/>
      <c r="S134" s="120"/>
      <c r="T134" s="121"/>
      <c r="U134" s="121"/>
      <c r="V134" s="121"/>
      <c r="W134" s="122"/>
      <c r="X134" s="113"/>
      <c r="Y134" s="105"/>
      <c r="Z134" s="105"/>
      <c r="AA134" s="105"/>
    </row>
    <row r="135" spans="1:27" ht="12.75" customHeight="1" x14ac:dyDescent="0.25">
      <c r="A135" s="359" t="s">
        <v>1578</v>
      </c>
      <c r="B135" s="304"/>
      <c r="C135" s="304"/>
      <c r="D135" s="232"/>
      <c r="E135" s="356" t="s">
        <v>743</v>
      </c>
      <c r="F135" s="357"/>
      <c r="G135" s="305"/>
      <c r="H135" s="365"/>
      <c r="I135" s="964"/>
      <c r="J135" s="105"/>
      <c r="K135" s="135"/>
      <c r="L135" s="105"/>
      <c r="M135" s="105"/>
      <c r="N135" s="105"/>
      <c r="O135" s="135"/>
      <c r="Q135" s="105"/>
      <c r="R135" s="105"/>
      <c r="S135" s="120"/>
      <c r="T135" s="121"/>
      <c r="U135" s="121"/>
      <c r="V135" s="121"/>
      <c r="W135" s="122"/>
      <c r="X135" s="113"/>
      <c r="Y135" s="105"/>
      <c r="Z135" s="105"/>
      <c r="AA135" s="105"/>
    </row>
    <row r="136" spans="1:27" ht="25.5" customHeight="1" x14ac:dyDescent="0.25">
      <c r="A136" s="340" t="s">
        <v>1579</v>
      </c>
      <c r="B136" s="304"/>
      <c r="C136" s="304"/>
      <c r="D136" s="232" t="s">
        <v>151</v>
      </c>
      <c r="E136" s="234" t="s">
        <v>744</v>
      </c>
      <c r="F136" s="305">
        <v>25.7</v>
      </c>
      <c r="G136" s="305"/>
      <c r="H136" s="305">
        <f>ROUND(F136*G136,2)</f>
        <v>0</v>
      </c>
      <c r="I136" s="964"/>
      <c r="J136" s="105"/>
      <c r="K136" s="135"/>
      <c r="L136" s="105"/>
      <c r="M136" s="105"/>
      <c r="N136" s="105"/>
      <c r="O136" s="135"/>
      <c r="Q136" s="105"/>
      <c r="R136" s="105"/>
      <c r="S136" s="120"/>
      <c r="T136" s="121"/>
      <c r="U136" s="121"/>
      <c r="V136" s="121"/>
      <c r="W136" s="122"/>
      <c r="X136" s="113"/>
      <c r="Y136" s="105"/>
      <c r="Z136" s="105"/>
      <c r="AA136" s="105"/>
    </row>
    <row r="137" spans="1:27" ht="12.75" customHeight="1" x14ac:dyDescent="0.25">
      <c r="A137" s="354" t="s">
        <v>1580</v>
      </c>
      <c r="B137" s="366"/>
      <c r="C137" s="366"/>
      <c r="D137" s="233"/>
      <c r="E137" s="367" t="s">
        <v>745</v>
      </c>
      <c r="F137" s="368"/>
      <c r="G137" s="305"/>
      <c r="H137" s="369"/>
      <c r="I137" s="964"/>
      <c r="J137" s="105"/>
      <c r="K137" s="135"/>
      <c r="L137" s="105"/>
      <c r="M137" s="105"/>
      <c r="N137" s="105"/>
      <c r="O137" s="135"/>
      <c r="Q137" s="105"/>
      <c r="R137" s="105"/>
      <c r="S137" s="120"/>
      <c r="T137" s="121"/>
      <c r="U137" s="121"/>
      <c r="V137" s="121"/>
      <c r="W137" s="122"/>
      <c r="X137" s="113"/>
      <c r="Y137" s="105"/>
      <c r="Z137" s="105"/>
      <c r="AA137" s="105"/>
    </row>
    <row r="138" spans="1:27" ht="29.25" customHeight="1" x14ac:dyDescent="0.25">
      <c r="A138" s="340" t="s">
        <v>1581</v>
      </c>
      <c r="B138" s="304"/>
      <c r="C138" s="304"/>
      <c r="D138" s="232" t="s">
        <v>151</v>
      </c>
      <c r="E138" s="234" t="s">
        <v>2280</v>
      </c>
      <c r="F138" s="305">
        <v>626</v>
      </c>
      <c r="G138" s="305"/>
      <c r="H138" s="305">
        <f t="shared" ref="H138:H139" si="11">ROUND(F138*G138,2)</f>
        <v>0</v>
      </c>
      <c r="I138" s="964"/>
      <c r="J138" s="105"/>
      <c r="K138" s="135"/>
      <c r="L138" s="105"/>
      <c r="M138" s="105"/>
      <c r="N138" s="105"/>
      <c r="O138" s="135"/>
      <c r="Q138" s="105"/>
      <c r="R138" s="105"/>
      <c r="S138" s="120"/>
      <c r="T138" s="121"/>
      <c r="U138" s="121"/>
      <c r="V138" s="121"/>
      <c r="W138" s="122"/>
      <c r="X138" s="113"/>
      <c r="Y138" s="105"/>
      <c r="Z138" s="105"/>
      <c r="AA138" s="105"/>
    </row>
    <row r="139" spans="1:27" ht="25.5" customHeight="1" x14ac:dyDescent="0.25">
      <c r="A139" s="340" t="s">
        <v>1582</v>
      </c>
      <c r="B139" s="304"/>
      <c r="C139" s="304"/>
      <c r="D139" s="232" t="s">
        <v>151</v>
      </c>
      <c r="E139" s="234" t="s">
        <v>1524</v>
      </c>
      <c r="F139" s="305">
        <v>650</v>
      </c>
      <c r="G139" s="305"/>
      <c r="H139" s="305">
        <f t="shared" si="11"/>
        <v>0</v>
      </c>
      <c r="I139" s="964"/>
      <c r="J139" s="105"/>
      <c r="K139" s="135"/>
      <c r="L139" s="105"/>
      <c r="M139" s="105"/>
      <c r="N139" s="105"/>
      <c r="O139" s="135"/>
      <c r="Q139" s="105"/>
      <c r="R139" s="105"/>
      <c r="S139" s="120"/>
      <c r="T139" s="121"/>
      <c r="U139" s="121"/>
      <c r="V139" s="121"/>
      <c r="W139" s="122"/>
      <c r="X139" s="113"/>
      <c r="Y139" s="105"/>
      <c r="Z139" s="105"/>
      <c r="AA139" s="105"/>
    </row>
    <row r="140" spans="1:27" ht="12.75" customHeight="1" x14ac:dyDescent="0.25">
      <c r="A140" s="370"/>
      <c r="B140" s="371"/>
      <c r="C140" s="371"/>
      <c r="D140" s="372"/>
      <c r="E140" s="373" t="s">
        <v>370</v>
      </c>
      <c r="F140" s="374"/>
      <c r="G140" s="375">
        <v>0</v>
      </c>
      <c r="H140" s="376">
        <f>SUM(H132:H139)</f>
        <v>0</v>
      </c>
      <c r="I140" s="964"/>
      <c r="J140" s="105"/>
      <c r="K140" s="135"/>
      <c r="L140" s="105"/>
      <c r="M140" s="105"/>
      <c r="N140" s="105"/>
      <c r="O140" s="135"/>
      <c r="Q140" s="105"/>
      <c r="R140" s="105"/>
      <c r="S140" s="120"/>
      <c r="T140" s="121"/>
      <c r="U140" s="121"/>
      <c r="V140" s="121"/>
      <c r="W140" s="122"/>
      <c r="X140" s="113"/>
      <c r="Y140" s="105"/>
      <c r="Z140" s="105"/>
      <c r="AA140" s="105"/>
    </row>
    <row r="141" spans="1:27" ht="12.75" customHeight="1" x14ac:dyDescent="0.25">
      <c r="A141" s="377">
        <v>11</v>
      </c>
      <c r="B141" s="378"/>
      <c r="C141" s="378"/>
      <c r="D141" s="379"/>
      <c r="E141" s="380" t="s">
        <v>371</v>
      </c>
      <c r="F141" s="381"/>
      <c r="G141" s="382"/>
      <c r="H141" s="382"/>
      <c r="I141" s="964"/>
      <c r="J141" s="105"/>
      <c r="K141" s="135"/>
      <c r="L141" s="105"/>
      <c r="M141" s="105"/>
      <c r="N141" s="105"/>
      <c r="O141" s="135"/>
      <c r="Q141" s="105"/>
      <c r="R141" s="105"/>
      <c r="S141" s="120"/>
      <c r="T141" s="121"/>
      <c r="U141" s="121"/>
      <c r="V141" s="121"/>
      <c r="W141" s="122"/>
      <c r="X141" s="113"/>
      <c r="Y141" s="105"/>
      <c r="Z141" s="105"/>
      <c r="AA141" s="105"/>
    </row>
    <row r="142" spans="1:27" ht="36.75" customHeight="1" x14ac:dyDescent="0.25">
      <c r="A142" s="340" t="s">
        <v>372</v>
      </c>
      <c r="B142" s="304"/>
      <c r="C142" s="304"/>
      <c r="D142" s="232" t="s">
        <v>151</v>
      </c>
      <c r="E142" s="234" t="s">
        <v>746</v>
      </c>
      <c r="F142" s="305">
        <f>580+35.5+35.5</f>
        <v>651</v>
      </c>
      <c r="G142" s="305"/>
      <c r="H142" s="305">
        <f>ROUND(F142*G142,2)</f>
        <v>0</v>
      </c>
      <c r="I142" s="964"/>
      <c r="J142" s="105"/>
      <c r="K142" s="135"/>
      <c r="L142" s="105"/>
      <c r="M142" s="105"/>
      <c r="N142" s="105"/>
      <c r="O142" s="135"/>
      <c r="Q142" s="105"/>
      <c r="R142" s="105"/>
      <c r="S142" s="120"/>
      <c r="T142" s="121"/>
      <c r="U142" s="121"/>
      <c r="V142" s="121"/>
      <c r="W142" s="122"/>
      <c r="X142" s="113"/>
      <c r="Y142" s="105"/>
      <c r="Z142" s="105"/>
      <c r="AA142" s="105"/>
    </row>
    <row r="143" spans="1:27" ht="36.75" customHeight="1" x14ac:dyDescent="0.25">
      <c r="A143" s="340" t="s">
        <v>373</v>
      </c>
      <c r="B143" s="304"/>
      <c r="C143" s="304"/>
      <c r="D143" s="232" t="s">
        <v>151</v>
      </c>
      <c r="E143" s="234" t="s">
        <v>747</v>
      </c>
      <c r="F143" s="305">
        <v>211.94</v>
      </c>
      <c r="G143" s="305"/>
      <c r="H143" s="305">
        <f t="shared" ref="H143:H149" si="12">G143*F143</f>
        <v>0</v>
      </c>
      <c r="I143" s="964"/>
      <c r="J143" s="105"/>
      <c r="K143" s="135"/>
      <c r="L143" s="105"/>
      <c r="M143" s="105"/>
      <c r="N143" s="105"/>
      <c r="O143" s="135"/>
      <c r="Q143" s="105"/>
      <c r="R143" s="105"/>
      <c r="S143" s="120"/>
      <c r="T143" s="121"/>
      <c r="U143" s="121"/>
      <c r="V143" s="121"/>
      <c r="W143" s="122"/>
      <c r="X143" s="113"/>
      <c r="Y143" s="105"/>
      <c r="Z143" s="105"/>
      <c r="AA143" s="105"/>
    </row>
    <row r="144" spans="1:27" ht="27.75" customHeight="1" x14ac:dyDescent="0.25">
      <c r="A144" s="340" t="s">
        <v>1583</v>
      </c>
      <c r="B144" s="304"/>
      <c r="C144" s="304"/>
      <c r="D144" s="232" t="s">
        <v>133</v>
      </c>
      <c r="E144" s="234" t="s">
        <v>680</v>
      </c>
      <c r="F144" s="305">
        <v>117.5</v>
      </c>
      <c r="G144" s="305"/>
      <c r="H144" s="305">
        <f t="shared" si="12"/>
        <v>0</v>
      </c>
      <c r="I144" s="964"/>
      <c r="J144" s="105"/>
      <c r="K144" s="135"/>
      <c r="L144" s="105"/>
      <c r="M144" s="105"/>
      <c r="N144" s="105"/>
      <c r="O144" s="135"/>
      <c r="Q144" s="105"/>
      <c r="R144" s="105"/>
      <c r="S144" s="120"/>
      <c r="T144" s="121"/>
      <c r="U144" s="121"/>
      <c r="V144" s="121"/>
      <c r="W144" s="122"/>
      <c r="X144" s="113"/>
      <c r="Y144" s="105"/>
      <c r="Z144" s="105"/>
      <c r="AA144" s="105"/>
    </row>
    <row r="145" spans="1:27" ht="19.5" customHeight="1" x14ac:dyDescent="0.25">
      <c r="A145" s="340" t="s">
        <v>1584</v>
      </c>
      <c r="B145" s="383" t="str">
        <f>'CPU PARTE 2 - BIBLIOTECA'!B75</f>
        <v>CPU-7B</v>
      </c>
      <c r="C145" s="383"/>
      <c r="D145" s="232" t="s">
        <v>151</v>
      </c>
      <c r="E145" s="234" t="s">
        <v>748</v>
      </c>
      <c r="F145" s="305">
        <v>12</v>
      </c>
      <c r="G145" s="305">
        <f>'CPU PARTE 2 - BIBLIOTECA'!G81</f>
        <v>0</v>
      </c>
      <c r="H145" s="305">
        <f t="shared" si="12"/>
        <v>0</v>
      </c>
      <c r="I145" s="964"/>
      <c r="J145" s="105"/>
      <c r="K145" s="135"/>
      <c r="L145" s="105"/>
      <c r="M145" s="105"/>
      <c r="N145" s="105"/>
      <c r="O145" s="135"/>
      <c r="Q145" s="105"/>
      <c r="R145" s="105"/>
      <c r="S145" s="120"/>
      <c r="T145" s="121"/>
      <c r="U145" s="121"/>
      <c r="V145" s="121"/>
      <c r="W145" s="122"/>
      <c r="X145" s="113"/>
      <c r="Y145" s="105"/>
      <c r="Z145" s="105"/>
      <c r="AA145" s="105"/>
    </row>
    <row r="146" spans="1:27" ht="25.5" customHeight="1" x14ac:dyDescent="0.25">
      <c r="A146" s="340" t="s">
        <v>1585</v>
      </c>
      <c r="B146" s="304"/>
      <c r="C146" s="304"/>
      <c r="D146" s="232" t="s">
        <v>133</v>
      </c>
      <c r="E146" s="234" t="s">
        <v>749</v>
      </c>
      <c r="F146" s="305">
        <f>5*1.1</f>
        <v>5.5</v>
      </c>
      <c r="G146" s="305"/>
      <c r="H146" s="305">
        <f t="shared" si="12"/>
        <v>0</v>
      </c>
      <c r="I146" s="964"/>
      <c r="J146" s="105"/>
      <c r="K146" s="135"/>
      <c r="L146" s="105"/>
      <c r="M146" s="105"/>
      <c r="N146" s="105"/>
      <c r="O146" s="135"/>
      <c r="Q146" s="105"/>
      <c r="R146" s="142"/>
      <c r="S146" s="120"/>
      <c r="T146" s="121"/>
      <c r="U146" s="121"/>
      <c r="V146" s="121"/>
      <c r="W146" s="122"/>
      <c r="X146" s="113"/>
      <c r="Y146" s="105"/>
      <c r="Z146" s="105"/>
      <c r="AA146" s="105"/>
    </row>
    <row r="147" spans="1:27" ht="29.25" customHeight="1" x14ac:dyDescent="0.25">
      <c r="A147" s="340" t="s">
        <v>1586</v>
      </c>
      <c r="B147" s="304"/>
      <c r="C147" s="304"/>
      <c r="D147" s="232" t="s">
        <v>133</v>
      </c>
      <c r="E147" s="234" t="s">
        <v>750</v>
      </c>
      <c r="F147" s="305">
        <v>4</v>
      </c>
      <c r="G147" s="305"/>
      <c r="H147" s="305">
        <f t="shared" si="12"/>
        <v>0</v>
      </c>
      <c r="I147" s="964"/>
      <c r="J147" s="105"/>
      <c r="K147" s="135"/>
      <c r="L147" s="105"/>
      <c r="M147" s="105"/>
      <c r="N147" s="105"/>
      <c r="O147" s="135"/>
      <c r="Q147" s="105"/>
      <c r="R147" s="105"/>
      <c r="S147" s="120"/>
      <c r="T147" s="121"/>
      <c r="U147" s="121"/>
      <c r="V147" s="121"/>
      <c r="W147" s="122"/>
      <c r="X147" s="113"/>
      <c r="Y147" s="105"/>
      <c r="Z147" s="105"/>
      <c r="AA147" s="105"/>
    </row>
    <row r="148" spans="1:27" ht="29.25" customHeight="1" x14ac:dyDescent="0.25">
      <c r="A148" s="340" t="s">
        <v>1587</v>
      </c>
      <c r="B148" s="304"/>
      <c r="C148" s="304"/>
      <c r="D148" s="232" t="s">
        <v>151</v>
      </c>
      <c r="E148" s="234" t="s">
        <v>751</v>
      </c>
      <c r="F148" s="305">
        <v>211.94</v>
      </c>
      <c r="G148" s="305"/>
      <c r="H148" s="305">
        <f t="shared" si="12"/>
        <v>0</v>
      </c>
      <c r="I148" s="964"/>
      <c r="J148" s="190"/>
      <c r="K148" s="135"/>
      <c r="L148" s="105"/>
      <c r="M148" s="105"/>
      <c r="N148" s="105"/>
      <c r="O148" s="135"/>
      <c r="Q148" s="105"/>
      <c r="R148" s="105"/>
      <c r="S148" s="120"/>
      <c r="T148" s="121"/>
      <c r="U148" s="121"/>
      <c r="V148" s="121"/>
      <c r="W148" s="122"/>
      <c r="X148" s="113"/>
      <c r="Y148" s="105"/>
      <c r="Z148" s="105"/>
      <c r="AA148" s="105"/>
    </row>
    <row r="149" spans="1:27" ht="33" customHeight="1" x14ac:dyDescent="0.25">
      <c r="A149" s="340" t="s">
        <v>1588</v>
      </c>
      <c r="B149" s="304"/>
      <c r="C149" s="304"/>
      <c r="D149" s="232" t="s">
        <v>151</v>
      </c>
      <c r="E149" s="234" t="s">
        <v>2278</v>
      </c>
      <c r="F149" s="305">
        <v>4.5</v>
      </c>
      <c r="G149" s="305"/>
      <c r="H149" s="305">
        <f t="shared" si="12"/>
        <v>0</v>
      </c>
      <c r="I149" s="964"/>
      <c r="J149" s="190"/>
      <c r="K149" s="135"/>
      <c r="L149" s="105"/>
      <c r="M149" s="105"/>
      <c r="N149" s="105"/>
      <c r="O149" s="135"/>
      <c r="Q149" s="105"/>
      <c r="R149" s="105"/>
      <c r="S149" s="120"/>
      <c r="T149" s="121"/>
      <c r="U149" s="121"/>
      <c r="V149" s="121"/>
      <c r="W149" s="892"/>
      <c r="X149" s="113"/>
      <c r="Y149" s="105"/>
      <c r="Z149" s="105"/>
      <c r="AA149" s="105"/>
    </row>
    <row r="150" spans="1:27" ht="12.75" customHeight="1" x14ac:dyDescent="0.25">
      <c r="A150" s="370"/>
      <c r="B150" s="371"/>
      <c r="C150" s="371"/>
      <c r="D150" s="372"/>
      <c r="E150" s="373" t="s">
        <v>374</v>
      </c>
      <c r="F150" s="374"/>
      <c r="G150" s="375">
        <v>0</v>
      </c>
      <c r="H150" s="376">
        <f>SUM(H142:H149)</f>
        <v>0</v>
      </c>
      <c r="I150" s="964"/>
      <c r="J150" s="105"/>
      <c r="K150" s="135"/>
      <c r="L150" s="105"/>
      <c r="M150" s="105"/>
      <c r="N150" s="105"/>
      <c r="O150" s="135"/>
      <c r="Q150" s="105"/>
      <c r="R150" s="105"/>
      <c r="S150" s="120"/>
      <c r="T150" s="121"/>
      <c r="U150" s="121"/>
      <c r="V150" s="121"/>
      <c r="W150" s="122"/>
      <c r="X150" s="113"/>
      <c r="Y150" s="105"/>
      <c r="Z150" s="105"/>
      <c r="AA150" s="105"/>
    </row>
    <row r="151" spans="1:27" ht="12.75" customHeight="1" x14ac:dyDescent="0.25">
      <c r="A151" s="377">
        <v>12</v>
      </c>
      <c r="B151" s="378"/>
      <c r="C151" s="378"/>
      <c r="D151" s="379"/>
      <c r="E151" s="380" t="s">
        <v>391</v>
      </c>
      <c r="F151" s="381"/>
      <c r="G151" s="382">
        <v>0</v>
      </c>
      <c r="H151" s="382"/>
      <c r="I151" s="964"/>
      <c r="J151" s="105"/>
      <c r="K151" s="135"/>
      <c r="L151" s="105"/>
      <c r="M151" s="105"/>
      <c r="N151" s="105"/>
      <c r="O151" s="135"/>
      <c r="Q151" s="105"/>
      <c r="R151" s="105"/>
      <c r="S151" s="120"/>
      <c r="T151" s="121"/>
      <c r="U151" s="121"/>
      <c r="V151" s="121"/>
      <c r="W151" s="122"/>
      <c r="X151" s="113"/>
      <c r="Y151" s="105"/>
      <c r="Z151" s="105"/>
      <c r="AA151" s="105"/>
    </row>
    <row r="152" spans="1:27" ht="12.75" customHeight="1" x14ac:dyDescent="0.25">
      <c r="A152" s="354" t="s">
        <v>376</v>
      </c>
      <c r="B152" s="384"/>
      <c r="C152" s="384"/>
      <c r="D152" s="233"/>
      <c r="E152" s="367" t="s">
        <v>752</v>
      </c>
      <c r="F152" s="368"/>
      <c r="G152" s="385"/>
      <c r="H152" s="385"/>
      <c r="I152" s="964"/>
      <c r="J152" s="105"/>
      <c r="K152" s="135"/>
      <c r="L152" s="105"/>
      <c r="M152" s="105"/>
      <c r="N152" s="105"/>
      <c r="O152" s="135"/>
      <c r="Q152" s="105"/>
      <c r="R152" s="105"/>
      <c r="S152" s="120"/>
      <c r="T152" s="121"/>
      <c r="U152" s="121"/>
      <c r="V152" s="121"/>
      <c r="W152" s="122"/>
      <c r="X152" s="113"/>
      <c r="Y152" s="105"/>
      <c r="Z152" s="105"/>
      <c r="AA152" s="105"/>
    </row>
    <row r="153" spans="1:27" ht="42.75" customHeight="1" x14ac:dyDescent="0.25">
      <c r="A153" s="340" t="s">
        <v>1589</v>
      </c>
      <c r="B153" s="304"/>
      <c r="C153" s="304"/>
      <c r="D153" s="232" t="s">
        <v>151</v>
      </c>
      <c r="E153" s="386" t="s">
        <v>753</v>
      </c>
      <c r="F153" s="387">
        <f>(13.5*0.4)</f>
        <v>5.4</v>
      </c>
      <c r="G153" s="305"/>
      <c r="H153" s="305">
        <f>ROUND(F153*G153,2)</f>
        <v>0</v>
      </c>
      <c r="I153" s="964"/>
      <c r="J153" s="105"/>
      <c r="K153" s="135"/>
      <c r="L153" s="105"/>
      <c r="M153" s="105"/>
      <c r="N153" s="105"/>
      <c r="O153" s="135"/>
      <c r="Q153" s="105"/>
      <c r="R153" s="105"/>
      <c r="S153" s="120"/>
      <c r="T153" s="121"/>
      <c r="U153" s="121"/>
      <c r="V153" s="121"/>
      <c r="W153" s="122"/>
      <c r="X153" s="113"/>
      <c r="Y153" s="105"/>
      <c r="Z153" s="105"/>
      <c r="AA153" s="105"/>
    </row>
    <row r="154" spans="1:27" ht="42.75" customHeight="1" x14ac:dyDescent="0.25">
      <c r="A154" s="340" t="s">
        <v>1590</v>
      </c>
      <c r="B154" s="304"/>
      <c r="C154" s="304"/>
      <c r="D154" s="232" t="s">
        <v>151</v>
      </c>
      <c r="E154" s="386" t="s">
        <v>754</v>
      </c>
      <c r="F154" s="305">
        <v>34.6</v>
      </c>
      <c r="G154" s="305"/>
      <c r="H154" s="305">
        <f t="shared" ref="H154:H156" si="13">G154*F154</f>
        <v>0</v>
      </c>
      <c r="I154" s="964"/>
      <c r="J154" s="105"/>
      <c r="K154" s="135"/>
      <c r="L154" s="105"/>
      <c r="M154" s="105"/>
      <c r="N154" s="105"/>
      <c r="O154" s="135"/>
      <c r="Q154" s="105"/>
      <c r="R154" s="105"/>
      <c r="S154" s="120"/>
      <c r="T154" s="121"/>
      <c r="U154" s="121"/>
      <c r="V154" s="121"/>
      <c r="W154" s="122"/>
      <c r="X154" s="113"/>
      <c r="Y154" s="105"/>
      <c r="Z154" s="105"/>
      <c r="AA154" s="105"/>
    </row>
    <row r="155" spans="1:27" ht="46.5" customHeight="1" x14ac:dyDescent="0.25">
      <c r="A155" s="340" t="s">
        <v>1591</v>
      </c>
      <c r="B155" s="304"/>
      <c r="C155" s="304"/>
      <c r="D155" s="232" t="s">
        <v>151</v>
      </c>
      <c r="E155" s="386" t="s">
        <v>1493</v>
      </c>
      <c r="F155" s="305">
        <f>(1.5*1*1)+(1.2*0.4*1)+2</f>
        <v>3.98</v>
      </c>
      <c r="G155" s="305"/>
      <c r="H155" s="305">
        <f t="shared" si="13"/>
        <v>0</v>
      </c>
      <c r="I155" s="964"/>
      <c r="J155" s="105"/>
      <c r="K155" s="135"/>
      <c r="L155" s="105"/>
      <c r="M155" s="105"/>
      <c r="N155" s="105"/>
      <c r="O155" s="135"/>
      <c r="Q155" s="105"/>
      <c r="R155" s="105"/>
      <c r="S155" s="120"/>
      <c r="T155" s="121"/>
      <c r="U155" s="121"/>
      <c r="V155" s="121"/>
      <c r="W155" s="122"/>
      <c r="X155" s="113"/>
      <c r="Y155" s="105"/>
      <c r="Z155" s="105"/>
      <c r="AA155" s="105"/>
    </row>
    <row r="156" spans="1:27" ht="45.75" customHeight="1" x14ac:dyDescent="0.25">
      <c r="A156" s="340" t="s">
        <v>1592</v>
      </c>
      <c r="B156" s="304"/>
      <c r="C156" s="304"/>
      <c r="D156" s="232" t="s">
        <v>151</v>
      </c>
      <c r="E156" s="386" t="s">
        <v>755</v>
      </c>
      <c r="F156" s="305">
        <f>(4.3*1*1)+(2*3*1)</f>
        <v>10.3</v>
      </c>
      <c r="G156" s="305"/>
      <c r="H156" s="305">
        <f t="shared" si="13"/>
        <v>0</v>
      </c>
      <c r="I156" s="964"/>
      <c r="J156" s="105"/>
      <c r="K156" s="135"/>
      <c r="L156" s="105"/>
      <c r="M156" s="105"/>
      <c r="N156" s="105"/>
      <c r="O156" s="135"/>
      <c r="Q156" s="105"/>
      <c r="R156" s="105"/>
      <c r="S156" s="120"/>
      <c r="T156" s="121"/>
      <c r="U156" s="121"/>
      <c r="V156" s="121"/>
      <c r="W156" s="122"/>
      <c r="X156" s="113"/>
      <c r="Y156" s="105"/>
      <c r="Z156" s="105"/>
      <c r="AA156" s="105"/>
    </row>
    <row r="157" spans="1:27" ht="39" customHeight="1" x14ac:dyDescent="0.25">
      <c r="A157" s="340" t="s">
        <v>1593</v>
      </c>
      <c r="B157" s="304"/>
      <c r="C157" s="304"/>
      <c r="D157" s="232" t="s">
        <v>151</v>
      </c>
      <c r="E157" s="386" t="s">
        <v>756</v>
      </c>
      <c r="F157" s="305">
        <v>11.035</v>
      </c>
      <c r="G157" s="305"/>
      <c r="H157" s="305">
        <f>ROUND(F157*G157,2)</f>
        <v>0</v>
      </c>
      <c r="I157" s="964"/>
      <c r="J157" s="105"/>
      <c r="K157" s="135"/>
      <c r="L157" s="105"/>
      <c r="M157" s="105"/>
      <c r="N157" s="105"/>
      <c r="O157" s="135"/>
      <c r="Q157" s="105"/>
      <c r="R157" s="105"/>
      <c r="S157" s="120"/>
      <c r="T157" s="121"/>
      <c r="U157" s="121"/>
      <c r="V157" s="121"/>
      <c r="W157" s="122"/>
      <c r="X157" s="113"/>
      <c r="Y157" s="105"/>
      <c r="Z157" s="105"/>
      <c r="AA157" s="105"/>
    </row>
    <row r="158" spans="1:27" ht="39" customHeight="1" x14ac:dyDescent="0.25">
      <c r="A158" s="340" t="s">
        <v>1594</v>
      </c>
      <c r="B158" s="304"/>
      <c r="C158" s="304"/>
      <c r="D158" s="232" t="s">
        <v>151</v>
      </c>
      <c r="E158" s="386" t="s">
        <v>1494</v>
      </c>
      <c r="F158" s="305">
        <v>17</v>
      </c>
      <c r="G158" s="305"/>
      <c r="H158" s="305">
        <f t="shared" ref="H158:H159" si="14">G158*F158</f>
        <v>0</v>
      </c>
      <c r="I158" s="964"/>
      <c r="J158" s="105"/>
      <c r="K158" s="135"/>
      <c r="L158" s="105"/>
      <c r="M158" s="105"/>
      <c r="N158" s="105"/>
      <c r="O158" s="135"/>
      <c r="Q158" s="105"/>
      <c r="R158" s="105"/>
      <c r="S158" s="120"/>
      <c r="T158" s="121"/>
      <c r="U158" s="121"/>
      <c r="V158" s="121"/>
      <c r="W158" s="122"/>
      <c r="X158" s="113"/>
      <c r="Y158" s="105"/>
      <c r="Z158" s="105"/>
      <c r="AA158" s="105"/>
    </row>
    <row r="159" spans="1:27" ht="24" x14ac:dyDescent="0.25">
      <c r="A159" s="340" t="s">
        <v>1595</v>
      </c>
      <c r="B159" s="304"/>
      <c r="C159" s="304"/>
      <c r="D159" s="232" t="s">
        <v>133</v>
      </c>
      <c r="E159" s="386" t="s">
        <v>493</v>
      </c>
      <c r="F159" s="305">
        <f>(13.5+13.5+0.8)+((3.6+3.6+1.6+1.6)*7)+(3+2)+(4.3+4.3+2)+((3+3+2)*4)+(1.2+1.2+0.8)+((1.6+1.6+0.65+0.65)*2)+((1+1+0.65+0.65)*2)+(0.5+0.5+0.5+1.53+0.5+1.53+0.5+0.5)+(5.66+5.66+1)+((0.5+0.5+1.6+1.6)*4)+(2*(1.5+1.5+1+1))+(2*(2+2+1+1))+(4*(2.5+2.5+1+1))</f>
        <v>252.17999999999998</v>
      </c>
      <c r="G159" s="305"/>
      <c r="H159" s="305">
        <f t="shared" si="14"/>
        <v>0</v>
      </c>
      <c r="I159" s="964"/>
      <c r="J159" s="105"/>
      <c r="K159" s="135"/>
      <c r="L159" s="105"/>
      <c r="M159" s="105"/>
      <c r="N159" s="105"/>
      <c r="O159" s="135"/>
      <c r="Q159" s="105"/>
      <c r="R159" s="105"/>
      <c r="S159" s="120"/>
      <c r="T159" s="121"/>
      <c r="U159" s="121"/>
      <c r="V159" s="121"/>
      <c r="W159" s="122"/>
      <c r="X159" s="113"/>
      <c r="Y159" s="105"/>
      <c r="Z159" s="105"/>
      <c r="AA159" s="105"/>
    </row>
    <row r="160" spans="1:27" ht="12.75" customHeight="1" x14ac:dyDescent="0.25">
      <c r="A160" s="340" t="s">
        <v>378</v>
      </c>
      <c r="B160" s="304"/>
      <c r="C160" s="304"/>
      <c r="D160" s="232"/>
      <c r="E160" s="367" t="s">
        <v>757</v>
      </c>
      <c r="F160" s="305"/>
      <c r="G160" s="305">
        <v>0</v>
      </c>
      <c r="H160" s="305"/>
      <c r="I160" s="964"/>
      <c r="J160" s="105"/>
      <c r="K160" s="135"/>
      <c r="L160" s="105"/>
      <c r="M160" s="105"/>
      <c r="N160" s="105"/>
      <c r="O160" s="135"/>
      <c r="Q160" s="105"/>
      <c r="R160" s="105"/>
      <c r="S160" s="120"/>
      <c r="T160" s="121"/>
      <c r="U160" s="121"/>
      <c r="V160" s="121"/>
      <c r="W160" s="122"/>
      <c r="X160" s="113"/>
      <c r="Y160" s="105"/>
      <c r="Z160" s="105"/>
      <c r="AA160" s="105"/>
    </row>
    <row r="161" spans="1:27" ht="51.75" customHeight="1" x14ac:dyDescent="0.25">
      <c r="A161" s="340" t="s">
        <v>1596</v>
      </c>
      <c r="B161" s="383" t="str">
        <f>'CPU PARTE 2 - BIBLIOTECA'!B9</f>
        <v>CPU-1B</v>
      </c>
      <c r="C161" s="383"/>
      <c r="D161" s="232" t="s">
        <v>130</v>
      </c>
      <c r="E161" s="235" t="s">
        <v>1499</v>
      </c>
      <c r="F161" s="305">
        <v>8</v>
      </c>
      <c r="G161" s="305">
        <f>'CPU PARTE 2 - BIBLIOTECA'!G20</f>
        <v>0</v>
      </c>
      <c r="H161" s="305">
        <f t="shared" ref="H161:H163" si="15">ROUND(F161*G161,2)</f>
        <v>0</v>
      </c>
      <c r="I161" s="964"/>
      <c r="J161" s="105"/>
      <c r="K161" s="135"/>
      <c r="L161" s="105"/>
      <c r="M161" s="105"/>
      <c r="N161" s="105"/>
      <c r="O161" s="135"/>
      <c r="Q161" s="105"/>
      <c r="R161" s="105"/>
      <c r="S161" s="120"/>
      <c r="T161" s="121"/>
      <c r="U161" s="121"/>
      <c r="V161" s="121"/>
      <c r="W161" s="122"/>
      <c r="X161" s="113"/>
      <c r="Y161" s="105"/>
      <c r="Z161" s="105"/>
      <c r="AA161" s="105"/>
    </row>
    <row r="162" spans="1:27" ht="51" customHeight="1" x14ac:dyDescent="0.25">
      <c r="A162" s="340" t="s">
        <v>1597</v>
      </c>
      <c r="B162" s="383" t="str">
        <f>'CPU PARTE 2 - BIBLIOTECA'!B22</f>
        <v>CPU-2B</v>
      </c>
      <c r="C162" s="383"/>
      <c r="D162" s="232" t="s">
        <v>130</v>
      </c>
      <c r="E162" s="234" t="s">
        <v>1502</v>
      </c>
      <c r="F162" s="305">
        <v>2</v>
      </c>
      <c r="G162" s="305">
        <f>'CPU PARTE 2 - BIBLIOTECA'!G34</f>
        <v>0</v>
      </c>
      <c r="H162" s="305">
        <f t="shared" si="15"/>
        <v>0</v>
      </c>
      <c r="I162" s="964"/>
      <c r="J162" s="105"/>
      <c r="K162" s="135"/>
      <c r="L162" s="105"/>
      <c r="M162" s="105"/>
      <c r="N162" s="105"/>
      <c r="O162" s="135"/>
      <c r="Q162" s="105"/>
      <c r="R162" s="105"/>
      <c r="S162" s="120"/>
      <c r="T162" s="121"/>
      <c r="U162" s="121"/>
      <c r="V162" s="121"/>
      <c r="W162" s="122"/>
      <c r="X162" s="113"/>
      <c r="Y162" s="105"/>
      <c r="Z162" s="105"/>
      <c r="AA162" s="105"/>
    </row>
    <row r="163" spans="1:27" ht="21.75" customHeight="1" x14ac:dyDescent="0.25">
      <c r="A163" s="340" t="s">
        <v>1598</v>
      </c>
      <c r="B163" s="304"/>
      <c r="C163" s="304"/>
      <c r="D163" s="232" t="s">
        <v>130</v>
      </c>
      <c r="E163" s="234" t="s">
        <v>463</v>
      </c>
      <c r="F163" s="305">
        <v>2</v>
      </c>
      <c r="G163" s="305"/>
      <c r="H163" s="305">
        <f t="shared" si="15"/>
        <v>0</v>
      </c>
      <c r="I163" s="964"/>
      <c r="J163" s="105"/>
      <c r="K163" s="135"/>
      <c r="L163" s="105"/>
      <c r="M163" s="105"/>
      <c r="N163" s="105"/>
      <c r="O163" s="135"/>
      <c r="Q163" s="105"/>
      <c r="R163" s="105"/>
      <c r="S163" s="120"/>
      <c r="T163" s="121"/>
      <c r="U163" s="121"/>
      <c r="V163" s="121"/>
      <c r="W163" s="122"/>
      <c r="X163" s="113"/>
      <c r="Y163" s="105"/>
      <c r="Z163" s="105"/>
      <c r="AA163" s="105"/>
    </row>
    <row r="164" spans="1:27" ht="38.25" customHeight="1" x14ac:dyDescent="0.25">
      <c r="A164" s="340" t="s">
        <v>1599</v>
      </c>
      <c r="B164" s="383" t="str">
        <f>'CPU PARTE 2 - BIBLIOTECA'!B36</f>
        <v>CPU-3B</v>
      </c>
      <c r="C164" s="383"/>
      <c r="D164" s="232" t="s">
        <v>130</v>
      </c>
      <c r="E164" s="234" t="s">
        <v>1504</v>
      </c>
      <c r="F164" s="305">
        <v>2</v>
      </c>
      <c r="G164" s="305">
        <f>'CPU PARTE 2 - BIBLIOTECA'!G46</f>
        <v>0</v>
      </c>
      <c r="H164" s="305">
        <f t="shared" ref="H164:H166" si="16">G164*F164</f>
        <v>0</v>
      </c>
      <c r="I164" s="964"/>
      <c r="J164" s="105"/>
      <c r="K164" s="135"/>
      <c r="L164" s="105"/>
      <c r="M164" s="105"/>
      <c r="N164" s="105"/>
      <c r="O164" s="135"/>
      <c r="Q164" s="105"/>
      <c r="R164" s="105"/>
      <c r="S164" s="120"/>
      <c r="T164" s="121"/>
      <c r="U164" s="121"/>
      <c r="V164" s="121"/>
      <c r="W164" s="122"/>
      <c r="X164" s="113"/>
      <c r="Y164" s="105"/>
      <c r="Z164" s="105"/>
      <c r="AA164" s="105"/>
    </row>
    <row r="165" spans="1:27" ht="27.75" customHeight="1" x14ac:dyDescent="0.25">
      <c r="A165" s="340" t="s">
        <v>1600</v>
      </c>
      <c r="B165" s="383" t="str">
        <f>'CPU PARTE 2 - BIBLIOTECA'!B48</f>
        <v>CPU-4B</v>
      </c>
      <c r="C165" s="383"/>
      <c r="D165" s="232" t="s">
        <v>130</v>
      </c>
      <c r="E165" s="234" t="s">
        <v>1505</v>
      </c>
      <c r="F165" s="305">
        <v>1</v>
      </c>
      <c r="G165" s="305">
        <f>'CPU PARTE 2 - BIBLIOTECA'!G55</f>
        <v>0</v>
      </c>
      <c r="H165" s="305">
        <f t="shared" si="16"/>
        <v>0</v>
      </c>
      <c r="I165" s="964"/>
      <c r="J165" s="105"/>
      <c r="K165" s="135"/>
      <c r="L165" s="105"/>
      <c r="M165" s="105"/>
      <c r="N165" s="105"/>
      <c r="O165" s="135"/>
      <c r="Q165" s="105"/>
      <c r="R165" s="142"/>
      <c r="S165" s="120"/>
      <c r="T165" s="121"/>
      <c r="U165" s="121"/>
      <c r="V165" s="121"/>
      <c r="W165" s="122"/>
      <c r="X165" s="113"/>
      <c r="Y165" s="105"/>
      <c r="Z165" s="105"/>
      <c r="AA165" s="105"/>
    </row>
    <row r="166" spans="1:27" ht="36" x14ac:dyDescent="0.25">
      <c r="A166" s="340" t="s">
        <v>1601</v>
      </c>
      <c r="B166" s="383" t="str">
        <f>'CPU PARTE 2 - BIBLIOTECA'!B57</f>
        <v>CPU-5B</v>
      </c>
      <c r="C166" s="383"/>
      <c r="D166" s="232" t="s">
        <v>130</v>
      </c>
      <c r="E166" s="234" t="s">
        <v>1506</v>
      </c>
      <c r="F166" s="305">
        <v>1</v>
      </c>
      <c r="G166" s="305">
        <f>'CPU PARTE 2 - BIBLIOTECA'!G65</f>
        <v>0</v>
      </c>
      <c r="H166" s="305">
        <f t="shared" si="16"/>
        <v>0</v>
      </c>
      <c r="I166" s="964"/>
      <c r="J166" s="105"/>
      <c r="K166" s="135"/>
      <c r="L166" s="105"/>
      <c r="M166" s="105"/>
      <c r="N166" s="105"/>
      <c r="O166" s="135"/>
      <c r="Q166" s="105"/>
      <c r="R166" s="142"/>
      <c r="S166" s="120"/>
      <c r="T166" s="121"/>
      <c r="U166" s="121"/>
      <c r="V166" s="121"/>
      <c r="W166" s="122"/>
      <c r="X166" s="113"/>
      <c r="Y166" s="105"/>
      <c r="Z166" s="105"/>
      <c r="AA166" s="105"/>
    </row>
    <row r="167" spans="1:27" ht="12.75" customHeight="1" x14ac:dyDescent="0.25">
      <c r="A167" s="370"/>
      <c r="B167" s="371"/>
      <c r="C167" s="371"/>
      <c r="D167" s="372"/>
      <c r="E167" s="388" t="s">
        <v>396</v>
      </c>
      <c r="F167" s="389"/>
      <c r="G167" s="375">
        <v>0</v>
      </c>
      <c r="H167" s="376">
        <f>SUM(H153:H166)</f>
        <v>0</v>
      </c>
      <c r="I167" s="964"/>
      <c r="J167" s="105"/>
      <c r="K167" s="135"/>
      <c r="L167" s="105"/>
      <c r="M167" s="105"/>
      <c r="N167" s="105"/>
      <c r="O167" s="135"/>
      <c r="Q167" s="105"/>
      <c r="R167" s="105"/>
      <c r="S167" s="120"/>
      <c r="T167" s="121"/>
      <c r="U167" s="121"/>
      <c r="V167" s="121"/>
      <c r="W167" s="122"/>
      <c r="X167" s="113"/>
      <c r="Y167" s="105"/>
      <c r="Z167" s="105"/>
      <c r="AA167" s="105"/>
    </row>
    <row r="168" spans="1:27" ht="12.75" customHeight="1" x14ac:dyDescent="0.25">
      <c r="A168" s="390">
        <v>13</v>
      </c>
      <c r="B168" s="391"/>
      <c r="C168" s="391"/>
      <c r="D168" s="392"/>
      <c r="E168" s="393" t="s">
        <v>375</v>
      </c>
      <c r="F168" s="394"/>
      <c r="G168" s="395">
        <v>0</v>
      </c>
      <c r="H168" s="395"/>
      <c r="I168" s="964"/>
      <c r="J168" s="105"/>
      <c r="K168" s="135"/>
      <c r="L168" s="105"/>
      <c r="M168" s="105"/>
      <c r="N168" s="105"/>
      <c r="O168" s="135"/>
      <c r="Q168" s="105"/>
      <c r="R168" s="105"/>
      <c r="S168" s="120"/>
      <c r="T168" s="121"/>
      <c r="U168" s="121"/>
      <c r="V168" s="121"/>
      <c r="W168" s="122"/>
      <c r="X168" s="113"/>
      <c r="Y168" s="105"/>
      <c r="Z168" s="105"/>
      <c r="AA168" s="105"/>
    </row>
    <row r="169" spans="1:27" ht="29.25" customHeight="1" x14ac:dyDescent="0.25">
      <c r="A169" s="340" t="s">
        <v>382</v>
      </c>
      <c r="B169" s="304"/>
      <c r="C169" s="304"/>
      <c r="D169" s="232" t="s">
        <v>130</v>
      </c>
      <c r="E169" s="234" t="s">
        <v>759</v>
      </c>
      <c r="F169" s="305">
        <v>18</v>
      </c>
      <c r="G169" s="305"/>
      <c r="H169" s="305">
        <f t="shared" ref="H169:H174" si="17">ROUND(F169*G169,2)</f>
        <v>0</v>
      </c>
      <c r="I169" s="964"/>
      <c r="J169" s="105"/>
      <c r="K169" s="135"/>
      <c r="L169" s="105"/>
      <c r="M169" s="105"/>
      <c r="N169" s="105"/>
      <c r="O169" s="135"/>
      <c r="Q169" s="105"/>
      <c r="R169" s="105"/>
      <c r="S169" s="120"/>
      <c r="T169" s="121"/>
      <c r="U169" s="121"/>
      <c r="V169" s="121"/>
      <c r="W169" s="122"/>
      <c r="X169" s="113"/>
      <c r="Y169" s="105"/>
      <c r="Z169" s="105"/>
      <c r="AA169" s="105"/>
    </row>
    <row r="170" spans="1:27" ht="48" customHeight="1" x14ac:dyDescent="0.25">
      <c r="A170" s="340" t="s">
        <v>383</v>
      </c>
      <c r="B170" s="304"/>
      <c r="C170" s="304"/>
      <c r="D170" s="232" t="s">
        <v>202</v>
      </c>
      <c r="E170" s="234" t="s">
        <v>1507</v>
      </c>
      <c r="F170" s="305">
        <v>2105</v>
      </c>
      <c r="G170" s="305"/>
      <c r="H170" s="305">
        <f>G170*F170</f>
        <v>0</v>
      </c>
      <c r="I170" s="964"/>
      <c r="J170" s="105"/>
      <c r="K170" s="135"/>
      <c r="L170" s="105"/>
      <c r="M170" s="105"/>
      <c r="N170" s="105"/>
      <c r="O170" s="135"/>
      <c r="Q170" s="105"/>
      <c r="R170" s="105"/>
      <c r="S170" s="120"/>
      <c r="T170" s="121"/>
      <c r="U170" s="121"/>
      <c r="V170" s="121"/>
      <c r="W170" s="892"/>
      <c r="X170" s="113"/>
      <c r="Y170" s="105"/>
      <c r="Z170" s="105"/>
      <c r="AA170" s="105"/>
    </row>
    <row r="171" spans="1:27" ht="63" customHeight="1" x14ac:dyDescent="0.25">
      <c r="A171" s="340" t="s">
        <v>385</v>
      </c>
      <c r="B171" s="304"/>
      <c r="C171" s="304"/>
      <c r="D171" s="232" t="s">
        <v>202</v>
      </c>
      <c r="E171" s="234" t="s">
        <v>760</v>
      </c>
      <c r="F171" s="305">
        <v>143.84</v>
      </c>
      <c r="G171" s="305"/>
      <c r="H171" s="305">
        <f t="shared" si="17"/>
        <v>0</v>
      </c>
      <c r="I171" s="964"/>
      <c r="J171" s="105"/>
      <c r="K171" s="135"/>
      <c r="L171" s="105"/>
      <c r="M171" s="105"/>
      <c r="N171" s="105"/>
      <c r="O171" s="135"/>
      <c r="Q171" s="105"/>
      <c r="R171" s="105"/>
      <c r="S171" s="120"/>
      <c r="T171" s="121"/>
      <c r="U171" s="121"/>
      <c r="V171" s="121"/>
      <c r="W171" s="122"/>
      <c r="X171" s="113"/>
      <c r="Y171" s="105"/>
      <c r="Z171" s="105"/>
      <c r="AA171" s="105"/>
    </row>
    <row r="172" spans="1:27" ht="30" customHeight="1" x14ac:dyDescent="0.25">
      <c r="A172" s="340" t="s">
        <v>386</v>
      </c>
      <c r="B172" s="304"/>
      <c r="C172" s="304"/>
      <c r="D172" s="232" t="s">
        <v>151</v>
      </c>
      <c r="E172" s="234" t="s">
        <v>761</v>
      </c>
      <c r="F172" s="305">
        <v>678</v>
      </c>
      <c r="G172" s="305"/>
      <c r="H172" s="305">
        <f t="shared" si="17"/>
        <v>0</v>
      </c>
      <c r="I172" s="964"/>
      <c r="J172" s="105"/>
      <c r="K172" s="135"/>
      <c r="L172" s="105"/>
      <c r="M172" s="105"/>
      <c r="N172" s="105"/>
      <c r="O172" s="135"/>
      <c r="Q172" s="105"/>
      <c r="R172" s="105"/>
      <c r="S172" s="120"/>
      <c r="T172" s="121"/>
      <c r="U172" s="121"/>
      <c r="V172" s="121"/>
      <c r="W172" s="122"/>
      <c r="X172" s="113"/>
      <c r="Y172" s="105"/>
      <c r="Z172" s="105"/>
      <c r="AA172" s="105"/>
    </row>
    <row r="173" spans="1:27" ht="30" customHeight="1" x14ac:dyDescent="0.25">
      <c r="A173" s="340" t="s">
        <v>387</v>
      </c>
      <c r="B173" s="304"/>
      <c r="C173" s="304"/>
      <c r="D173" s="232" t="s">
        <v>133</v>
      </c>
      <c r="E173" s="234" t="s">
        <v>488</v>
      </c>
      <c r="F173" s="305">
        <v>40</v>
      </c>
      <c r="G173" s="305"/>
      <c r="H173" s="305">
        <f t="shared" si="17"/>
        <v>0</v>
      </c>
      <c r="I173" s="964"/>
      <c r="J173" s="105"/>
      <c r="K173" s="135"/>
      <c r="L173" s="105"/>
      <c r="M173" s="105"/>
      <c r="N173" s="105"/>
      <c r="O173" s="135"/>
      <c r="Q173" s="105"/>
      <c r="R173" s="105"/>
      <c r="S173" s="120"/>
      <c r="T173" s="121"/>
      <c r="U173" s="121"/>
      <c r="V173" s="121"/>
      <c r="W173" s="122"/>
      <c r="X173" s="113"/>
      <c r="Y173" s="105"/>
      <c r="Z173" s="105"/>
      <c r="AA173" s="105"/>
    </row>
    <row r="174" spans="1:27" ht="28.5" customHeight="1" x14ac:dyDescent="0.25">
      <c r="A174" s="340" t="s">
        <v>1377</v>
      </c>
      <c r="B174" s="304"/>
      <c r="C174" s="304"/>
      <c r="D174" s="232" t="s">
        <v>133</v>
      </c>
      <c r="E174" s="895" t="s">
        <v>1409</v>
      </c>
      <c r="F174" s="305">
        <f>42.74+44.38</f>
        <v>87.12</v>
      </c>
      <c r="G174" s="305"/>
      <c r="H174" s="305">
        <f t="shared" si="17"/>
        <v>0</v>
      </c>
      <c r="I174" s="964"/>
      <c r="J174" s="190"/>
      <c r="K174" s="135"/>
      <c r="L174" s="105"/>
      <c r="M174" s="105"/>
      <c r="N174" s="105"/>
      <c r="O174" s="135"/>
      <c r="Q174" s="105"/>
      <c r="R174" s="105"/>
      <c r="S174" s="120"/>
      <c r="T174" s="121"/>
      <c r="U174" s="121"/>
      <c r="V174" s="121"/>
      <c r="W174" s="122"/>
      <c r="X174" s="113"/>
      <c r="Y174" s="105"/>
      <c r="Z174" s="105"/>
      <c r="AA174" s="105"/>
    </row>
    <row r="175" spans="1:27" ht="12.75" customHeight="1" x14ac:dyDescent="0.25">
      <c r="A175" s="370"/>
      <c r="B175" s="371"/>
      <c r="C175" s="371"/>
      <c r="D175" s="372"/>
      <c r="E175" s="373" t="s">
        <v>380</v>
      </c>
      <c r="F175" s="374"/>
      <c r="G175" s="375">
        <v>0</v>
      </c>
      <c r="H175" s="376">
        <f>SUM(H169:H174)</f>
        <v>0</v>
      </c>
      <c r="I175" s="964"/>
      <c r="J175" s="105"/>
      <c r="K175" s="135"/>
      <c r="L175" s="105"/>
      <c r="M175" s="105"/>
      <c r="N175" s="105"/>
      <c r="O175" s="135"/>
      <c r="Q175" s="105"/>
      <c r="R175" s="105"/>
      <c r="S175" s="120"/>
      <c r="T175" s="121"/>
      <c r="U175" s="121"/>
      <c r="V175" s="121"/>
      <c r="W175" s="122"/>
      <c r="X175" s="113"/>
      <c r="Y175" s="105"/>
      <c r="Z175" s="105"/>
      <c r="AA175" s="105"/>
    </row>
    <row r="176" spans="1:27" ht="12.75" customHeight="1" x14ac:dyDescent="0.25">
      <c r="A176" s="390">
        <v>14</v>
      </c>
      <c r="B176" s="391"/>
      <c r="C176" s="391"/>
      <c r="D176" s="392"/>
      <c r="E176" s="393" t="s">
        <v>381</v>
      </c>
      <c r="F176" s="394"/>
      <c r="G176" s="395">
        <v>0</v>
      </c>
      <c r="H176" s="395"/>
      <c r="I176" s="964"/>
      <c r="J176" s="105"/>
      <c r="K176" s="135"/>
      <c r="L176" s="105"/>
      <c r="M176" s="105"/>
      <c r="N176" s="105"/>
      <c r="O176" s="135"/>
      <c r="Q176" s="105"/>
      <c r="R176" s="105"/>
      <c r="S176" s="120"/>
      <c r="T176" s="121"/>
      <c r="U176" s="121"/>
      <c r="V176" s="121"/>
      <c r="W176" s="122"/>
      <c r="X176" s="113"/>
      <c r="Y176" s="105"/>
      <c r="Z176" s="105"/>
      <c r="AA176" s="105"/>
    </row>
    <row r="177" spans="1:27" ht="12.75" customHeight="1" x14ac:dyDescent="0.25">
      <c r="A177" s="354" t="s">
        <v>392</v>
      </c>
      <c r="B177" s="384"/>
      <c r="C177" s="384"/>
      <c r="D177" s="233"/>
      <c r="E177" s="367" t="s">
        <v>214</v>
      </c>
      <c r="F177" s="368"/>
      <c r="G177" s="385"/>
      <c r="H177" s="385"/>
      <c r="I177" s="964"/>
      <c r="J177" s="105"/>
      <c r="K177" s="135"/>
      <c r="L177" s="105"/>
      <c r="M177" s="105"/>
      <c r="N177" s="105"/>
      <c r="O177" s="135"/>
      <c r="Q177" s="105"/>
      <c r="R177" s="105"/>
      <c r="S177" s="120"/>
      <c r="T177" s="121"/>
      <c r="U177" s="121"/>
      <c r="V177" s="121"/>
      <c r="W177" s="122"/>
      <c r="X177" s="113"/>
      <c r="Y177" s="105"/>
      <c r="Z177" s="105"/>
      <c r="AA177" s="105"/>
    </row>
    <row r="178" spans="1:27" ht="48" x14ac:dyDescent="0.25">
      <c r="A178" s="340" t="s">
        <v>1602</v>
      </c>
      <c r="B178" s="304"/>
      <c r="C178" s="304"/>
      <c r="D178" s="232" t="s">
        <v>151</v>
      </c>
      <c r="E178" s="234" t="s">
        <v>402</v>
      </c>
      <c r="F178" s="305">
        <v>516</v>
      </c>
      <c r="G178" s="305"/>
      <c r="H178" s="305">
        <f>ROUND(F178*G178,2)</f>
        <v>0</v>
      </c>
      <c r="I178" s="964"/>
      <c r="J178" s="105"/>
      <c r="K178" s="135"/>
      <c r="L178" s="105"/>
      <c r="M178" s="105"/>
      <c r="N178" s="105"/>
      <c r="O178" s="135"/>
      <c r="Q178" s="105"/>
      <c r="R178" s="142"/>
      <c r="S178" s="120"/>
      <c r="T178" s="121"/>
      <c r="U178" s="121"/>
      <c r="V178" s="121"/>
      <c r="W178" s="122"/>
      <c r="X178" s="113"/>
      <c r="Y178" s="105"/>
      <c r="Z178" s="105"/>
      <c r="AA178" s="105"/>
    </row>
    <row r="179" spans="1:27" ht="40.5" customHeight="1" x14ac:dyDescent="0.25">
      <c r="A179" s="340" t="s">
        <v>1603</v>
      </c>
      <c r="B179" s="304"/>
      <c r="C179" s="304"/>
      <c r="D179" s="232" t="s">
        <v>151</v>
      </c>
      <c r="E179" s="234" t="s">
        <v>1481</v>
      </c>
      <c r="F179" s="305">
        <v>28</v>
      </c>
      <c r="G179" s="305"/>
      <c r="H179" s="305">
        <f>G179*F179</f>
        <v>0</v>
      </c>
      <c r="I179" s="964"/>
      <c r="J179" s="105"/>
      <c r="K179" s="135"/>
      <c r="L179" s="105"/>
      <c r="M179" s="105"/>
      <c r="N179" s="105"/>
      <c r="O179" s="135"/>
      <c r="Q179" s="105"/>
      <c r="R179" s="105"/>
      <c r="S179" s="120"/>
      <c r="T179" s="121"/>
      <c r="U179" s="121"/>
      <c r="V179" s="121"/>
      <c r="W179" s="122"/>
      <c r="X179" s="113"/>
      <c r="Y179" s="105"/>
      <c r="Z179" s="105"/>
      <c r="AA179" s="105"/>
    </row>
    <row r="180" spans="1:27" ht="27" customHeight="1" x14ac:dyDescent="0.25">
      <c r="A180" s="340" t="s">
        <v>1604</v>
      </c>
      <c r="B180" s="304"/>
      <c r="C180" s="304"/>
      <c r="D180" s="232" t="s">
        <v>133</v>
      </c>
      <c r="E180" s="234" t="s">
        <v>1482</v>
      </c>
      <c r="F180" s="305">
        <v>250</v>
      </c>
      <c r="G180" s="305"/>
      <c r="H180" s="305">
        <f t="shared" ref="H180:H182" si="18">ROUND(F180*G180,2)</f>
        <v>0</v>
      </c>
      <c r="I180" s="964"/>
      <c r="J180" s="105"/>
      <c r="K180" s="135"/>
      <c r="L180" s="105"/>
      <c r="M180" s="105"/>
      <c r="N180" s="105"/>
      <c r="O180" s="135"/>
      <c r="Q180" s="105"/>
      <c r="R180" s="105"/>
      <c r="S180" s="120"/>
      <c r="T180" s="121"/>
      <c r="U180" s="121"/>
      <c r="V180" s="121"/>
      <c r="W180" s="122"/>
      <c r="X180" s="113"/>
      <c r="Y180" s="105"/>
      <c r="Z180" s="105"/>
      <c r="AA180" s="105"/>
    </row>
    <row r="181" spans="1:27" ht="30" customHeight="1" x14ac:dyDescent="0.25">
      <c r="A181" s="340" t="s">
        <v>1605</v>
      </c>
      <c r="B181" s="304"/>
      <c r="C181" s="304"/>
      <c r="D181" s="232" t="s">
        <v>133</v>
      </c>
      <c r="E181" s="234" t="s">
        <v>762</v>
      </c>
      <c r="F181" s="305">
        <f>5*0.9+4</f>
        <v>8.5</v>
      </c>
      <c r="G181" s="305"/>
      <c r="H181" s="305">
        <f t="shared" si="18"/>
        <v>0</v>
      </c>
      <c r="I181" s="964"/>
      <c r="J181" s="105"/>
      <c r="K181" s="135"/>
      <c r="L181" s="105"/>
      <c r="M181" s="105"/>
      <c r="N181" s="105"/>
      <c r="O181" s="135"/>
      <c r="Q181" s="105"/>
      <c r="R181" s="105"/>
      <c r="S181" s="120"/>
      <c r="T181" s="121"/>
      <c r="U181" s="121"/>
      <c r="V181" s="121"/>
      <c r="W181" s="122"/>
      <c r="X181" s="113"/>
      <c r="Y181" s="105"/>
      <c r="Z181" s="105"/>
      <c r="AA181" s="105"/>
    </row>
    <row r="182" spans="1:27" ht="22.5" customHeight="1" x14ac:dyDescent="0.25">
      <c r="A182" s="340" t="s">
        <v>1606</v>
      </c>
      <c r="B182" s="304"/>
      <c r="C182" s="304"/>
      <c r="D182" s="232" t="s">
        <v>133</v>
      </c>
      <c r="E182" s="234" t="s">
        <v>763</v>
      </c>
      <c r="F182" s="305">
        <f>(909.8-676.3)+92</f>
        <v>325.5</v>
      </c>
      <c r="G182" s="305"/>
      <c r="H182" s="305">
        <f t="shared" si="18"/>
        <v>0</v>
      </c>
      <c r="I182" s="964"/>
      <c r="J182" s="105"/>
      <c r="K182" s="135"/>
      <c r="L182" s="105"/>
      <c r="M182" s="105"/>
      <c r="N182" s="105"/>
      <c r="O182" s="135"/>
      <c r="Q182" s="105"/>
      <c r="R182" s="105"/>
      <c r="S182" s="120"/>
      <c r="T182" s="121"/>
      <c r="U182" s="121"/>
      <c r="V182" s="121"/>
      <c r="W182" s="122"/>
      <c r="X182" s="113"/>
      <c r="Y182" s="105"/>
      <c r="Z182" s="105"/>
      <c r="AA182" s="105"/>
    </row>
    <row r="183" spans="1:27" ht="12.75" customHeight="1" x14ac:dyDescent="0.25">
      <c r="A183" s="354" t="s">
        <v>393</v>
      </c>
      <c r="B183" s="304"/>
      <c r="C183" s="304"/>
      <c r="D183" s="232"/>
      <c r="E183" s="367" t="s">
        <v>764</v>
      </c>
      <c r="F183" s="305"/>
      <c r="G183" s="305"/>
      <c r="H183" s="305"/>
      <c r="I183" s="964"/>
      <c r="J183" s="105"/>
      <c r="K183" s="135"/>
      <c r="L183" s="105"/>
      <c r="M183" s="105"/>
      <c r="N183" s="105"/>
      <c r="O183" s="135"/>
      <c r="Q183" s="105"/>
      <c r="R183" s="142"/>
      <c r="S183" s="120"/>
      <c r="T183" s="121"/>
      <c r="U183" s="121"/>
      <c r="V183" s="121"/>
      <c r="W183" s="122"/>
      <c r="X183" s="113"/>
      <c r="Y183" s="105"/>
      <c r="Z183" s="105"/>
      <c r="AA183" s="105"/>
    </row>
    <row r="184" spans="1:27" ht="46.5" customHeight="1" x14ac:dyDescent="0.25">
      <c r="A184" s="340" t="s">
        <v>1607</v>
      </c>
      <c r="B184" s="304"/>
      <c r="C184" s="304"/>
      <c r="D184" s="232" t="s">
        <v>151</v>
      </c>
      <c r="E184" s="234" t="s">
        <v>384</v>
      </c>
      <c r="F184" s="305">
        <v>469.34</v>
      </c>
      <c r="G184" s="305"/>
      <c r="H184" s="305">
        <f t="shared" ref="H184:H187" si="19">G184*F184</f>
        <v>0</v>
      </c>
      <c r="I184" s="964"/>
      <c r="J184" s="105"/>
      <c r="K184" s="135"/>
      <c r="L184" s="105"/>
      <c r="M184" s="105"/>
      <c r="N184" s="105"/>
      <c r="O184" s="135"/>
      <c r="Q184" s="105"/>
      <c r="R184" s="142"/>
      <c r="S184" s="120"/>
      <c r="T184" s="121"/>
      <c r="U184" s="121"/>
      <c r="V184" s="121"/>
      <c r="W184" s="122"/>
      <c r="X184" s="113"/>
      <c r="Y184" s="105"/>
      <c r="Z184" s="105"/>
      <c r="AA184" s="105"/>
    </row>
    <row r="185" spans="1:27" ht="46.5" customHeight="1" x14ac:dyDescent="0.25">
      <c r="A185" s="340" t="s">
        <v>1608</v>
      </c>
      <c r="B185" s="304"/>
      <c r="C185" s="304"/>
      <c r="D185" s="232" t="s">
        <v>151</v>
      </c>
      <c r="E185" s="234" t="s">
        <v>1508</v>
      </c>
      <c r="F185" s="305">
        <v>400</v>
      </c>
      <c r="G185" s="305"/>
      <c r="H185" s="305">
        <f t="shared" si="19"/>
        <v>0</v>
      </c>
      <c r="I185" s="964"/>
      <c r="J185" s="105"/>
      <c r="K185" s="135"/>
      <c r="L185" s="105"/>
      <c r="M185" s="105"/>
      <c r="N185" s="105"/>
      <c r="O185" s="135"/>
      <c r="Q185" s="105"/>
      <c r="R185" s="142"/>
      <c r="S185" s="120"/>
      <c r="T185" s="121"/>
      <c r="U185" s="121"/>
      <c r="V185" s="121"/>
      <c r="W185" s="122"/>
      <c r="X185" s="113"/>
      <c r="Y185" s="105"/>
      <c r="Z185" s="105"/>
      <c r="AA185" s="105"/>
    </row>
    <row r="186" spans="1:27" ht="46.5" customHeight="1" x14ac:dyDescent="0.25">
      <c r="A186" s="340" t="s">
        <v>1609</v>
      </c>
      <c r="B186" s="304"/>
      <c r="C186" s="304"/>
      <c r="D186" s="232" t="s">
        <v>151</v>
      </c>
      <c r="E186" s="234" t="s">
        <v>765</v>
      </c>
      <c r="F186" s="305">
        <f>F187</f>
        <v>69.344000000000008</v>
      </c>
      <c r="G186" s="305"/>
      <c r="H186" s="305">
        <f t="shared" si="19"/>
        <v>0</v>
      </c>
      <c r="I186" s="964"/>
      <c r="J186" s="105"/>
      <c r="K186" s="135"/>
      <c r="L186" s="105"/>
      <c r="M186" s="105"/>
      <c r="N186" s="105"/>
      <c r="O186" s="135"/>
      <c r="Q186" s="105"/>
      <c r="R186" s="142"/>
      <c r="S186" s="120"/>
      <c r="T186" s="121"/>
      <c r="U186" s="121"/>
      <c r="V186" s="121"/>
      <c r="W186" s="122"/>
      <c r="X186" s="113"/>
      <c r="Y186" s="105"/>
      <c r="Z186" s="105"/>
      <c r="AA186" s="105"/>
    </row>
    <row r="187" spans="1:27" ht="30" customHeight="1" x14ac:dyDescent="0.25">
      <c r="A187" s="340" t="s">
        <v>1610</v>
      </c>
      <c r="B187" s="304" t="str">
        <f>'CPU PARTE 2 - BIBLIOTECA'!B67</f>
        <v>CPU-6B</v>
      </c>
      <c r="C187" s="304"/>
      <c r="D187" s="232" t="s">
        <v>151</v>
      </c>
      <c r="E187" s="234" t="s">
        <v>1492</v>
      </c>
      <c r="F187" s="305">
        <f>63.04*1.1</f>
        <v>69.344000000000008</v>
      </c>
      <c r="G187" s="305">
        <f>'CPU PARTE 2 - BIBLIOTECA'!G73</f>
        <v>0</v>
      </c>
      <c r="H187" s="305">
        <f t="shared" si="19"/>
        <v>0</v>
      </c>
      <c r="I187" s="964"/>
      <c r="J187" s="190"/>
      <c r="K187" s="135"/>
      <c r="L187" s="105"/>
      <c r="M187" s="105"/>
      <c r="N187" s="105"/>
      <c r="O187" s="135"/>
      <c r="Q187" s="105"/>
      <c r="R187" s="142"/>
      <c r="S187" s="120"/>
      <c r="T187" s="121"/>
      <c r="U187" s="121"/>
      <c r="V187" s="121"/>
      <c r="W187" s="122"/>
      <c r="X187" s="113"/>
      <c r="Y187" s="105"/>
      <c r="Z187" s="105"/>
      <c r="AA187" s="105"/>
    </row>
    <row r="188" spans="1:27" ht="12.75" customHeight="1" x14ac:dyDescent="0.25">
      <c r="A188" s="354" t="s">
        <v>394</v>
      </c>
      <c r="B188" s="304"/>
      <c r="C188" s="304"/>
      <c r="D188" s="232"/>
      <c r="E188" s="356" t="s">
        <v>688</v>
      </c>
      <c r="F188" s="305"/>
      <c r="G188" s="305">
        <v>0</v>
      </c>
      <c r="H188" s="305"/>
      <c r="I188" s="964"/>
      <c r="J188" s="105"/>
      <c r="K188" s="135"/>
      <c r="L188" s="105"/>
      <c r="M188" s="105"/>
      <c r="N188" s="105"/>
      <c r="O188" s="135"/>
      <c r="Q188" s="105"/>
      <c r="R188" s="142"/>
      <c r="S188" s="120"/>
      <c r="T188" s="121"/>
      <c r="U188" s="121"/>
      <c r="V188" s="121"/>
      <c r="W188" s="122"/>
      <c r="X188" s="113"/>
      <c r="Y188" s="105"/>
      <c r="Z188" s="105"/>
      <c r="AA188" s="105"/>
    </row>
    <row r="189" spans="1:27" ht="44.25" customHeight="1" x14ac:dyDescent="0.25">
      <c r="A189" s="340" t="s">
        <v>1611</v>
      </c>
      <c r="B189" s="304"/>
      <c r="C189" s="304"/>
      <c r="D189" s="232" t="s">
        <v>151</v>
      </c>
      <c r="E189" s="234" t="s">
        <v>571</v>
      </c>
      <c r="F189" s="305">
        <f>485.3+(112*2.17)+21</f>
        <v>749.34</v>
      </c>
      <c r="G189" s="305"/>
      <c r="H189" s="305">
        <f t="shared" ref="H189:H191" si="20">G189*F189</f>
        <v>0</v>
      </c>
      <c r="I189" s="964"/>
      <c r="J189" s="105"/>
      <c r="K189" s="135"/>
      <c r="L189" s="105"/>
      <c r="M189" s="105"/>
      <c r="N189" s="105"/>
      <c r="O189" s="135"/>
      <c r="Q189" s="105"/>
      <c r="R189" s="142"/>
      <c r="S189" s="120"/>
      <c r="T189" s="121"/>
      <c r="U189" s="121"/>
      <c r="V189" s="121"/>
      <c r="W189" s="122"/>
      <c r="X189" s="113"/>
      <c r="Y189" s="105"/>
      <c r="Z189" s="105"/>
      <c r="AA189" s="105"/>
    </row>
    <row r="190" spans="1:27" ht="44.25" customHeight="1" x14ac:dyDescent="0.25">
      <c r="A190" s="340" t="s">
        <v>1612</v>
      </c>
      <c r="B190" s="304"/>
      <c r="C190" s="304"/>
      <c r="D190" s="232" t="s">
        <v>151</v>
      </c>
      <c r="E190" s="234" t="s">
        <v>225</v>
      </c>
      <c r="F190" s="305">
        <f>485.3+(112*2.17)+21</f>
        <v>749.34</v>
      </c>
      <c r="G190" s="305"/>
      <c r="H190" s="305">
        <f t="shared" si="20"/>
        <v>0</v>
      </c>
      <c r="I190" s="964"/>
      <c r="J190" s="105"/>
      <c r="K190" s="135"/>
      <c r="L190" s="105"/>
      <c r="M190" s="105"/>
      <c r="N190" s="105"/>
      <c r="O190" s="135"/>
      <c r="Q190" s="105"/>
      <c r="R190" s="105"/>
      <c r="S190" s="120"/>
      <c r="T190" s="121"/>
      <c r="U190" s="121"/>
      <c r="V190" s="121"/>
      <c r="W190" s="122"/>
      <c r="X190" s="113"/>
      <c r="Y190" s="105"/>
      <c r="Z190" s="105"/>
      <c r="AA190" s="105"/>
    </row>
    <row r="191" spans="1:27" ht="33" customHeight="1" x14ac:dyDescent="0.25">
      <c r="A191" s="340" t="s">
        <v>1613</v>
      </c>
      <c r="B191" s="304"/>
      <c r="C191" s="304"/>
      <c r="D191" s="232" t="s">
        <v>133</v>
      </c>
      <c r="E191" s="234" t="s">
        <v>207</v>
      </c>
      <c r="F191" s="305">
        <v>112.85</v>
      </c>
      <c r="G191" s="305"/>
      <c r="H191" s="305">
        <f t="shared" si="20"/>
        <v>0</v>
      </c>
      <c r="I191" s="964"/>
      <c r="J191" s="190"/>
      <c r="K191" s="135"/>
      <c r="L191" s="105"/>
      <c r="M191" s="105"/>
      <c r="N191" s="105"/>
      <c r="O191" s="135"/>
      <c r="Q191" s="105"/>
      <c r="R191" s="142"/>
      <c r="S191" s="120"/>
      <c r="T191" s="121"/>
      <c r="U191" s="121"/>
      <c r="V191" s="121"/>
      <c r="W191" s="122"/>
      <c r="X191" s="113"/>
      <c r="Y191" s="105"/>
      <c r="Z191" s="105"/>
      <c r="AA191" s="105"/>
    </row>
    <row r="192" spans="1:27" ht="12.75" customHeight="1" x14ac:dyDescent="0.25">
      <c r="A192" s="354" t="s">
        <v>1614</v>
      </c>
      <c r="B192" s="304"/>
      <c r="C192" s="304"/>
      <c r="D192" s="232"/>
      <c r="E192" s="356" t="s">
        <v>766</v>
      </c>
      <c r="F192" s="305"/>
      <c r="G192" s="305"/>
      <c r="H192" s="305"/>
      <c r="I192" s="964"/>
      <c r="J192" s="105"/>
      <c r="K192" s="135"/>
      <c r="L192" s="105"/>
      <c r="M192" s="105"/>
      <c r="N192" s="105"/>
      <c r="O192" s="135"/>
      <c r="Q192" s="105"/>
      <c r="R192" s="142"/>
      <c r="S192" s="120"/>
      <c r="T192" s="121"/>
      <c r="U192" s="121"/>
      <c r="V192" s="121"/>
      <c r="W192" s="122"/>
      <c r="X192" s="113"/>
      <c r="Y192" s="105"/>
      <c r="Z192" s="105"/>
      <c r="AA192" s="105"/>
    </row>
    <row r="193" spans="1:27" ht="21" customHeight="1" x14ac:dyDescent="0.25">
      <c r="A193" s="340" t="s">
        <v>1615</v>
      </c>
      <c r="B193" s="287"/>
      <c r="C193" s="287"/>
      <c r="D193" s="287" t="s">
        <v>133</v>
      </c>
      <c r="E193" s="288" t="s">
        <v>227</v>
      </c>
      <c r="F193" s="295">
        <f>3.8+3.4+1+6</f>
        <v>14.2</v>
      </c>
      <c r="G193" s="295"/>
      <c r="H193" s="295">
        <f t="shared" ref="H193:H194" si="21">G193*F193</f>
        <v>0</v>
      </c>
      <c r="I193" s="964"/>
      <c r="J193" s="105"/>
      <c r="K193" s="135"/>
      <c r="L193" s="105"/>
      <c r="M193" s="105"/>
      <c r="N193" s="105"/>
      <c r="O193" s="135"/>
      <c r="Q193" s="105"/>
      <c r="R193" s="105"/>
      <c r="S193" s="120"/>
      <c r="T193" s="121"/>
      <c r="U193" s="121"/>
      <c r="V193" s="121"/>
      <c r="W193" s="122"/>
      <c r="X193" s="113"/>
      <c r="Y193" s="105"/>
      <c r="Z193" s="105"/>
      <c r="AA193" s="105"/>
    </row>
    <row r="194" spans="1:27" ht="20.25" customHeight="1" x14ac:dyDescent="0.25">
      <c r="A194" s="340" t="s">
        <v>1616</v>
      </c>
      <c r="B194" s="287"/>
      <c r="C194" s="287"/>
      <c r="D194" s="287" t="s">
        <v>133</v>
      </c>
      <c r="E194" s="288" t="s">
        <v>388</v>
      </c>
      <c r="F194" s="295">
        <f>1.07+1.07+1.65+1.65+2.5+3.6+5+2.518+5+3.6+3.6+3.6+3.6+4.2+4.74+4.2+3.6+1.5+2.1+2.1+3+1.2+2+2+1.5+1.5+2.5</f>
        <v>74.598000000000013</v>
      </c>
      <c r="G194" s="295"/>
      <c r="H194" s="295">
        <f t="shared" si="21"/>
        <v>0</v>
      </c>
      <c r="I194" s="964"/>
      <c r="J194" s="105"/>
      <c r="K194" s="135"/>
      <c r="L194" s="105"/>
      <c r="M194" s="105"/>
      <c r="N194" s="105"/>
      <c r="O194" s="135"/>
      <c r="Q194" s="105"/>
      <c r="R194" s="105"/>
      <c r="S194" s="120"/>
      <c r="T194" s="121"/>
      <c r="U194" s="121"/>
      <c r="V194" s="121"/>
      <c r="W194" s="122"/>
      <c r="X194" s="113"/>
      <c r="Y194" s="105"/>
      <c r="Z194" s="105"/>
      <c r="AA194" s="105"/>
    </row>
    <row r="195" spans="1:27" ht="12.75" customHeight="1" x14ac:dyDescent="0.25">
      <c r="A195" s="370"/>
      <c r="B195" s="371"/>
      <c r="C195" s="371"/>
      <c r="D195" s="372"/>
      <c r="E195" s="373" t="s">
        <v>389</v>
      </c>
      <c r="F195" s="374"/>
      <c r="G195" s="375">
        <v>0</v>
      </c>
      <c r="H195" s="376">
        <f>SUM(H178:H194)</f>
        <v>0</v>
      </c>
      <c r="I195" s="964"/>
      <c r="J195" s="105"/>
      <c r="K195" s="135"/>
      <c r="L195" s="105"/>
      <c r="M195" s="105"/>
      <c r="N195" s="105"/>
      <c r="O195" s="135"/>
      <c r="Q195" s="105"/>
      <c r="R195" s="105"/>
      <c r="S195" s="120"/>
      <c r="T195" s="121"/>
      <c r="U195" s="121"/>
      <c r="V195" s="121"/>
      <c r="W195" s="122"/>
      <c r="X195" s="113"/>
      <c r="Y195" s="105"/>
      <c r="Z195" s="105"/>
      <c r="AA195" s="105"/>
    </row>
    <row r="196" spans="1:27" ht="12.75" customHeight="1" x14ac:dyDescent="0.25">
      <c r="A196" s="320">
        <v>15</v>
      </c>
      <c r="B196" s="321"/>
      <c r="C196" s="321"/>
      <c r="D196" s="322"/>
      <c r="E196" s="323" t="s">
        <v>209</v>
      </c>
      <c r="F196" s="324"/>
      <c r="G196" s="325">
        <v>0</v>
      </c>
      <c r="H196" s="325"/>
      <c r="I196" s="964"/>
      <c r="J196" s="105"/>
      <c r="K196" s="135"/>
      <c r="L196" s="105"/>
      <c r="M196" s="105"/>
      <c r="N196" s="105"/>
      <c r="O196" s="135"/>
      <c r="Q196" s="105"/>
      <c r="R196" s="105"/>
      <c r="S196" s="120"/>
      <c r="T196" s="121"/>
      <c r="U196" s="121"/>
      <c r="V196" s="121"/>
      <c r="W196" s="122"/>
      <c r="X196" s="113"/>
      <c r="Y196" s="105"/>
      <c r="Z196" s="105"/>
      <c r="AA196" s="105"/>
    </row>
    <row r="197" spans="1:27" ht="12.75" customHeight="1" x14ac:dyDescent="0.25">
      <c r="A197" s="396" t="s">
        <v>397</v>
      </c>
      <c r="B197" s="397"/>
      <c r="C197" s="1093"/>
      <c r="D197" s="398"/>
      <c r="E197" s="399" t="s">
        <v>570</v>
      </c>
      <c r="F197" s="400"/>
      <c r="G197" s="401">
        <v>0</v>
      </c>
      <c r="H197" s="401"/>
      <c r="I197" s="964"/>
      <c r="J197" s="105"/>
      <c r="K197" s="135"/>
      <c r="L197" s="105"/>
      <c r="M197" s="105"/>
      <c r="N197" s="105"/>
      <c r="O197" s="135"/>
      <c r="Q197" s="105"/>
      <c r="R197" s="105"/>
      <c r="S197" s="120"/>
      <c r="T197" s="121"/>
      <c r="U197" s="121"/>
      <c r="V197" s="121"/>
      <c r="W197" s="122"/>
      <c r="X197" s="113"/>
      <c r="Y197" s="105"/>
      <c r="Z197" s="105"/>
      <c r="AA197" s="105"/>
    </row>
    <row r="198" spans="1:27" ht="34.5" customHeight="1" x14ac:dyDescent="0.25">
      <c r="A198" s="340" t="s">
        <v>1617</v>
      </c>
      <c r="B198" s="304"/>
      <c r="C198" s="304"/>
      <c r="D198" s="232" t="s">
        <v>151</v>
      </c>
      <c r="E198" s="234" t="s">
        <v>399</v>
      </c>
      <c r="F198" s="305">
        <v>541</v>
      </c>
      <c r="G198" s="305"/>
      <c r="H198" s="305">
        <f t="shared" ref="H198:H201" si="22">G198*F198</f>
        <v>0</v>
      </c>
      <c r="I198" s="964"/>
      <c r="J198" s="105"/>
      <c r="K198" s="135"/>
      <c r="L198" s="105"/>
      <c r="M198" s="105"/>
      <c r="N198" s="105"/>
      <c r="O198" s="135"/>
      <c r="Q198" s="105"/>
      <c r="R198" s="105"/>
      <c r="S198" s="120"/>
      <c r="T198" s="121"/>
      <c r="U198" s="121"/>
      <c r="V198" s="121"/>
      <c r="W198" s="122"/>
      <c r="X198" s="113"/>
      <c r="Y198" s="105"/>
      <c r="Z198" s="105"/>
      <c r="AA198" s="105"/>
    </row>
    <row r="199" spans="1:27" ht="34.5" customHeight="1" x14ac:dyDescent="0.25">
      <c r="A199" s="340" t="s">
        <v>1618</v>
      </c>
      <c r="B199" s="304"/>
      <c r="C199" s="304"/>
      <c r="D199" s="232" t="s">
        <v>151</v>
      </c>
      <c r="E199" s="234" t="s">
        <v>767</v>
      </c>
      <c r="F199" s="305">
        <v>541</v>
      </c>
      <c r="G199" s="305"/>
      <c r="H199" s="305">
        <f t="shared" si="22"/>
        <v>0</v>
      </c>
      <c r="I199" s="964"/>
      <c r="J199" s="105"/>
      <c r="K199" s="135"/>
      <c r="L199" s="105"/>
      <c r="M199" s="105"/>
      <c r="N199" s="105"/>
      <c r="O199" s="135"/>
      <c r="Q199" s="105"/>
      <c r="R199" s="105"/>
      <c r="S199" s="120"/>
      <c r="T199" s="121"/>
      <c r="U199" s="121"/>
      <c r="V199" s="121"/>
      <c r="W199" s="122"/>
      <c r="X199" s="113"/>
      <c r="Y199" s="105"/>
      <c r="Z199" s="105"/>
      <c r="AA199" s="105"/>
    </row>
    <row r="200" spans="1:27" ht="48" customHeight="1" x14ac:dyDescent="0.25">
      <c r="A200" s="340" t="s">
        <v>1619</v>
      </c>
      <c r="B200" s="304"/>
      <c r="C200" s="304"/>
      <c r="D200" s="232" t="s">
        <v>151</v>
      </c>
      <c r="E200" s="234" t="s">
        <v>1410</v>
      </c>
      <c r="F200" s="305">
        <v>540.1</v>
      </c>
      <c r="G200" s="305"/>
      <c r="H200" s="305">
        <f t="shared" si="22"/>
        <v>0</v>
      </c>
      <c r="I200" s="964"/>
      <c r="J200" s="105"/>
      <c r="K200" s="135"/>
      <c r="L200" s="105"/>
      <c r="M200" s="105"/>
      <c r="N200" s="105"/>
      <c r="O200" s="135"/>
      <c r="Q200" s="105"/>
      <c r="R200" s="105"/>
      <c r="S200" s="120"/>
      <c r="T200" s="121"/>
      <c r="U200" s="121"/>
      <c r="V200" s="121"/>
      <c r="W200" s="122"/>
      <c r="X200" s="113"/>
      <c r="Y200" s="105"/>
      <c r="Z200" s="105"/>
      <c r="AA200" s="105"/>
    </row>
    <row r="201" spans="1:27" ht="34.5" customHeight="1" x14ac:dyDescent="0.25">
      <c r="A201" s="340" t="s">
        <v>1620</v>
      </c>
      <c r="B201" s="304"/>
      <c r="C201" s="304"/>
      <c r="D201" s="232" t="s">
        <v>203</v>
      </c>
      <c r="E201" s="234" t="s">
        <v>1525</v>
      </c>
      <c r="F201" s="305">
        <v>515</v>
      </c>
      <c r="G201" s="305"/>
      <c r="H201" s="305">
        <f t="shared" si="22"/>
        <v>0</v>
      </c>
      <c r="I201" s="964"/>
      <c r="J201" s="105"/>
      <c r="K201" s="135"/>
      <c r="L201" s="105"/>
      <c r="M201" s="105"/>
      <c r="N201" s="105"/>
      <c r="O201" s="135"/>
      <c r="Q201" s="105"/>
      <c r="R201" s="105"/>
      <c r="S201" s="120"/>
      <c r="T201" s="121"/>
      <c r="U201" s="121"/>
      <c r="V201" s="121"/>
      <c r="W201" s="892"/>
      <c r="X201" s="113"/>
      <c r="Y201" s="105"/>
      <c r="Z201" s="105"/>
      <c r="AA201" s="105"/>
    </row>
    <row r="202" spans="1:27" ht="34.5" customHeight="1" x14ac:dyDescent="0.25">
      <c r="A202" s="340" t="s">
        <v>1621</v>
      </c>
      <c r="B202" s="304"/>
      <c r="C202" s="304"/>
      <c r="D202" s="232" t="s">
        <v>151</v>
      </c>
      <c r="E202" s="234" t="s">
        <v>768</v>
      </c>
      <c r="F202" s="305">
        <v>24.5</v>
      </c>
      <c r="G202" s="305"/>
      <c r="H202" s="305">
        <f t="shared" ref="H202" si="23">ROUND(F202*G202,2)</f>
        <v>0</v>
      </c>
      <c r="I202" s="964"/>
      <c r="J202" s="105"/>
      <c r="K202" s="135"/>
      <c r="L202" s="105"/>
      <c r="M202" s="105"/>
      <c r="N202" s="105"/>
      <c r="O202" s="135"/>
      <c r="Q202" s="105"/>
      <c r="R202" s="105"/>
      <c r="S202" s="120"/>
      <c r="T202" s="121"/>
      <c r="U202" s="121"/>
      <c r="V202" s="121"/>
      <c r="W202" s="122"/>
      <c r="X202" s="113"/>
      <c r="Y202" s="105"/>
      <c r="Z202" s="105"/>
      <c r="AA202" s="105"/>
    </row>
    <row r="203" spans="1:27" ht="12.75" customHeight="1" x14ac:dyDescent="0.25">
      <c r="A203" s="354" t="s">
        <v>398</v>
      </c>
      <c r="B203" s="304"/>
      <c r="C203" s="304"/>
      <c r="D203" s="232"/>
      <c r="E203" s="356" t="s">
        <v>769</v>
      </c>
      <c r="F203" s="305"/>
      <c r="G203" s="305"/>
      <c r="H203" s="305"/>
      <c r="I203" s="964"/>
      <c r="J203" s="105"/>
      <c r="K203" s="135"/>
      <c r="L203" s="105"/>
      <c r="M203" s="105"/>
      <c r="N203" s="105"/>
      <c r="O203" s="135"/>
      <c r="Q203" s="105"/>
      <c r="R203" s="105"/>
      <c r="S203" s="120"/>
      <c r="T203" s="121"/>
      <c r="U203" s="121"/>
      <c r="V203" s="121"/>
      <c r="W203" s="122"/>
      <c r="X203" s="113"/>
      <c r="Y203" s="105"/>
      <c r="Z203" s="105"/>
      <c r="AA203" s="105"/>
    </row>
    <row r="204" spans="1:27" ht="24.75" customHeight="1" x14ac:dyDescent="0.25">
      <c r="A204" s="340" t="s">
        <v>1622</v>
      </c>
      <c r="B204" s="304"/>
      <c r="C204" s="304"/>
      <c r="D204" s="232" t="s">
        <v>151</v>
      </c>
      <c r="E204" s="234" t="s">
        <v>399</v>
      </c>
      <c r="F204" s="305">
        <v>311.2</v>
      </c>
      <c r="G204" s="305"/>
      <c r="H204" s="305">
        <f t="shared" ref="H204:H210" si="24">G204*F204</f>
        <v>0</v>
      </c>
      <c r="I204" s="964"/>
      <c r="J204" s="105"/>
      <c r="K204" s="135"/>
      <c r="L204" s="105"/>
      <c r="M204" s="105"/>
      <c r="N204" s="105"/>
      <c r="O204" s="135"/>
      <c r="Q204" s="105"/>
      <c r="R204" s="105"/>
      <c r="S204" s="120"/>
      <c r="T204" s="121"/>
      <c r="U204" s="121"/>
      <c r="V204" s="121"/>
      <c r="W204" s="122"/>
      <c r="X204" s="113"/>
      <c r="Y204" s="105"/>
      <c r="Z204" s="105"/>
      <c r="AA204" s="105"/>
    </row>
    <row r="205" spans="1:27" ht="21.75" customHeight="1" x14ac:dyDescent="0.25">
      <c r="A205" s="340" t="s">
        <v>1623</v>
      </c>
      <c r="B205" s="304"/>
      <c r="C205" s="304"/>
      <c r="D205" s="232" t="s">
        <v>151</v>
      </c>
      <c r="E205" s="386" t="s">
        <v>770</v>
      </c>
      <c r="F205" s="305">
        <v>311.2</v>
      </c>
      <c r="G205" s="305"/>
      <c r="H205" s="305">
        <f t="shared" si="24"/>
        <v>0</v>
      </c>
      <c r="I205" s="964"/>
      <c r="J205" s="105"/>
      <c r="K205" s="135"/>
      <c r="L205" s="105"/>
      <c r="M205" s="105"/>
      <c r="N205" s="105"/>
      <c r="O205" s="135"/>
      <c r="Q205" s="105"/>
      <c r="R205" s="105"/>
      <c r="S205" s="120"/>
      <c r="T205" s="121"/>
      <c r="U205" s="121"/>
      <c r="V205" s="121"/>
      <c r="W205" s="122"/>
      <c r="X205" s="113"/>
      <c r="Y205" s="105"/>
      <c r="Z205" s="105"/>
      <c r="AA205" s="105"/>
    </row>
    <row r="206" spans="1:27" ht="28.5" customHeight="1" x14ac:dyDescent="0.25">
      <c r="A206" s="340" t="s">
        <v>1624</v>
      </c>
      <c r="B206" s="304"/>
      <c r="C206" s="304"/>
      <c r="D206" s="232" t="s">
        <v>133</v>
      </c>
      <c r="E206" s="386" t="s">
        <v>763</v>
      </c>
      <c r="F206" s="305">
        <v>321</v>
      </c>
      <c r="G206" s="305"/>
      <c r="H206" s="305">
        <f t="shared" si="24"/>
        <v>0</v>
      </c>
      <c r="I206" s="964"/>
      <c r="J206" s="105"/>
      <c r="K206" s="135"/>
      <c r="L206" s="105"/>
      <c r="M206" s="105"/>
      <c r="N206" s="105"/>
      <c r="O206" s="135"/>
      <c r="Q206" s="105"/>
      <c r="R206" s="105"/>
      <c r="S206" s="120"/>
      <c r="T206" s="121"/>
      <c r="U206" s="121"/>
      <c r="V206" s="121"/>
      <c r="W206" s="122"/>
      <c r="X206" s="113"/>
      <c r="Y206" s="105"/>
      <c r="Z206" s="105"/>
      <c r="AA206" s="105"/>
    </row>
    <row r="207" spans="1:27" ht="44.25" customHeight="1" x14ac:dyDescent="0.25">
      <c r="A207" s="340" t="s">
        <v>1625</v>
      </c>
      <c r="B207" s="896"/>
      <c r="C207" s="896"/>
      <c r="D207" s="232" t="s">
        <v>151</v>
      </c>
      <c r="E207" s="386" t="s">
        <v>771</v>
      </c>
      <c r="F207" s="305">
        <v>8</v>
      </c>
      <c r="G207" s="305"/>
      <c r="H207" s="305">
        <f t="shared" si="24"/>
        <v>0</v>
      </c>
      <c r="I207" s="964"/>
      <c r="J207" s="190"/>
      <c r="K207" s="135"/>
      <c r="L207" s="105"/>
      <c r="M207" s="105"/>
      <c r="N207" s="105"/>
      <c r="O207" s="135"/>
      <c r="Q207" s="105"/>
      <c r="R207" s="105"/>
      <c r="S207" s="120"/>
      <c r="T207" s="121"/>
      <c r="U207" s="121"/>
      <c r="V207" s="121"/>
      <c r="W207" s="122"/>
      <c r="X207" s="113"/>
      <c r="Y207" s="105"/>
      <c r="Z207" s="105"/>
      <c r="AA207" s="105"/>
    </row>
    <row r="208" spans="1:27" ht="30.75" customHeight="1" x14ac:dyDescent="0.25">
      <c r="A208" s="340" t="s">
        <v>1626</v>
      </c>
      <c r="B208" s="304"/>
      <c r="C208" s="1100"/>
      <c r="D208" s="232" t="s">
        <v>133</v>
      </c>
      <c r="E208" s="386" t="s">
        <v>405</v>
      </c>
      <c r="F208" s="305">
        <v>127</v>
      </c>
      <c r="G208" s="305"/>
      <c r="H208" s="305">
        <f t="shared" si="24"/>
        <v>0</v>
      </c>
      <c r="I208" s="964"/>
      <c r="J208" s="105"/>
      <c r="K208" s="135"/>
      <c r="L208" s="105"/>
      <c r="M208" s="105"/>
      <c r="N208" s="105"/>
      <c r="O208" s="135"/>
      <c r="Q208" s="105"/>
      <c r="R208" s="105"/>
      <c r="S208" s="120"/>
      <c r="T208" s="121"/>
      <c r="U208" s="121"/>
      <c r="V208" s="121"/>
      <c r="W208" s="122"/>
      <c r="X208" s="113"/>
      <c r="Y208" s="105"/>
      <c r="Z208" s="105"/>
      <c r="AA208" s="105"/>
    </row>
    <row r="209" spans="1:27" ht="26.25" customHeight="1" x14ac:dyDescent="0.25">
      <c r="A209" s="1059" t="s">
        <v>1627</v>
      </c>
      <c r="B209" s="1096" t="str">
        <f>'CPU PARTE 2 - BIBLIOTECA'!B95</f>
        <v>CPU-10B</v>
      </c>
      <c r="C209" s="1101"/>
      <c r="D209" s="1098" t="s">
        <v>133</v>
      </c>
      <c r="E209" s="1060" t="s">
        <v>772</v>
      </c>
      <c r="F209" s="1061">
        <f>(20.3+21.95+19.5+5+10.9)</f>
        <v>77.650000000000006</v>
      </c>
      <c r="G209" s="1022">
        <f>'CPU PARTE 2 - BIBLIOTECA'!G101</f>
        <v>0</v>
      </c>
      <c r="H209" s="1022">
        <f t="shared" si="24"/>
        <v>0</v>
      </c>
      <c r="I209" s="964"/>
      <c r="J209" s="105"/>
      <c r="K209" s="135"/>
      <c r="L209" s="105"/>
      <c r="M209" s="105"/>
      <c r="N209" s="105"/>
      <c r="O209" s="135"/>
      <c r="Q209" s="105"/>
      <c r="R209" s="142"/>
      <c r="S209" s="120"/>
      <c r="T209" s="121"/>
      <c r="U209" s="121"/>
      <c r="V209" s="121"/>
      <c r="W209" s="122"/>
      <c r="X209" s="113"/>
      <c r="Y209" s="105"/>
      <c r="Z209" s="105"/>
      <c r="AA209" s="105"/>
    </row>
    <row r="210" spans="1:27" ht="26.25" customHeight="1" x14ac:dyDescent="0.25">
      <c r="A210" s="1062" t="s">
        <v>2256</v>
      </c>
      <c r="B210" s="1097"/>
      <c r="C210" s="1102"/>
      <c r="D210" s="1099" t="s">
        <v>151</v>
      </c>
      <c r="E210" s="1063" t="s">
        <v>2257</v>
      </c>
      <c r="F210" s="1064">
        <v>40</v>
      </c>
      <c r="G210" s="1065"/>
      <c r="H210" s="1065">
        <f t="shared" si="24"/>
        <v>0</v>
      </c>
      <c r="I210" s="964"/>
      <c r="J210" s="105"/>
      <c r="K210" s="135"/>
      <c r="L210" s="105"/>
      <c r="M210" s="105"/>
      <c r="N210" s="105"/>
      <c r="O210" s="135"/>
      <c r="Q210" s="105"/>
      <c r="R210" s="891"/>
      <c r="S210" s="120"/>
      <c r="T210" s="121"/>
      <c r="U210" s="121"/>
      <c r="V210" s="121"/>
      <c r="W210" s="892"/>
      <c r="X210" s="113"/>
      <c r="Y210" s="105"/>
      <c r="Z210" s="105"/>
      <c r="AA210" s="105"/>
    </row>
    <row r="211" spans="1:27" ht="26.25" customHeight="1" x14ac:dyDescent="0.25">
      <c r="A211" s="931"/>
      <c r="B211" s="1054"/>
      <c r="C211" s="1054"/>
      <c r="D211" s="1055"/>
      <c r="E211" s="1056"/>
      <c r="F211" s="1057"/>
      <c r="G211" s="1058"/>
      <c r="H211" s="1058"/>
      <c r="I211" s="964"/>
      <c r="J211" s="105"/>
      <c r="K211" s="135"/>
      <c r="L211" s="105"/>
      <c r="M211" s="105"/>
      <c r="N211" s="105"/>
      <c r="O211" s="135"/>
      <c r="Q211" s="105"/>
      <c r="R211" s="891"/>
      <c r="S211" s="120"/>
      <c r="T211" s="121"/>
      <c r="U211" s="121"/>
      <c r="V211" s="121"/>
      <c r="W211" s="892"/>
      <c r="X211" s="113"/>
      <c r="Y211" s="105"/>
      <c r="Z211" s="105"/>
      <c r="AA211" s="105"/>
    </row>
    <row r="212" spans="1:27" ht="12.75" customHeight="1" x14ac:dyDescent="0.25">
      <c r="A212" s="341"/>
      <c r="B212" s="342"/>
      <c r="C212" s="342"/>
      <c r="D212" s="343"/>
      <c r="E212" s="344" t="s">
        <v>210</v>
      </c>
      <c r="F212" s="345"/>
      <c r="G212" s="346">
        <v>0</v>
      </c>
      <c r="H212" s="347">
        <f>SUM(H198:H210)</f>
        <v>0</v>
      </c>
      <c r="I212" s="964"/>
      <c r="J212" s="105"/>
      <c r="K212" s="135"/>
      <c r="L212" s="105"/>
      <c r="M212" s="105"/>
      <c r="N212" s="105"/>
      <c r="O212" s="135"/>
      <c r="Q212" s="105"/>
      <c r="R212" s="105"/>
      <c r="S212" s="120"/>
      <c r="T212" s="121"/>
      <c r="U212" s="121"/>
      <c r="V212" s="121"/>
      <c r="W212" s="122"/>
      <c r="X212" s="113"/>
      <c r="Y212" s="105"/>
      <c r="Z212" s="105"/>
      <c r="AA212" s="105"/>
    </row>
    <row r="213" spans="1:27" ht="12.75" customHeight="1" x14ac:dyDescent="0.25">
      <c r="A213" s="348" t="s">
        <v>400</v>
      </c>
      <c r="B213" s="349"/>
      <c r="C213" s="349"/>
      <c r="D213" s="350"/>
      <c r="E213" s="351" t="s">
        <v>406</v>
      </c>
      <c r="F213" s="352"/>
      <c r="G213" s="353">
        <v>0</v>
      </c>
      <c r="H213" s="353"/>
      <c r="I213" s="964"/>
      <c r="J213" s="105"/>
      <c r="K213" s="135"/>
      <c r="L213" s="105"/>
      <c r="M213" s="105"/>
      <c r="N213" s="105"/>
      <c r="O213" s="135"/>
      <c r="Q213" s="105"/>
      <c r="R213" s="105"/>
      <c r="S213" s="120"/>
      <c r="T213" s="121"/>
      <c r="U213" s="121"/>
      <c r="V213" s="121"/>
      <c r="W213" s="122"/>
      <c r="X213" s="113"/>
      <c r="Y213" s="105"/>
      <c r="Z213" s="105"/>
      <c r="AA213" s="105"/>
    </row>
    <row r="214" spans="1:27" ht="30" customHeight="1" x14ac:dyDescent="0.25">
      <c r="A214" s="340" t="s">
        <v>1628</v>
      </c>
      <c r="B214" s="304"/>
      <c r="C214" s="1100"/>
      <c r="D214" s="232" t="s">
        <v>151</v>
      </c>
      <c r="E214" s="386" t="s">
        <v>773</v>
      </c>
      <c r="F214" s="305">
        <v>541</v>
      </c>
      <c r="G214" s="305"/>
      <c r="H214" s="305">
        <f>G214*F214</f>
        <v>0</v>
      </c>
      <c r="I214" s="964"/>
      <c r="J214" s="105"/>
      <c r="K214" s="135"/>
      <c r="L214" s="105"/>
      <c r="M214" s="105"/>
      <c r="N214" s="105"/>
      <c r="O214" s="135"/>
      <c r="Q214" s="105"/>
      <c r="R214" s="105"/>
      <c r="S214" s="120"/>
      <c r="T214" s="121"/>
      <c r="U214" s="121"/>
      <c r="V214" s="121"/>
      <c r="W214" s="122"/>
      <c r="X214" s="113"/>
      <c r="Y214" s="105"/>
      <c r="Z214" s="105"/>
      <c r="AA214" s="105"/>
    </row>
    <row r="215" spans="1:27" ht="30" customHeight="1" x14ac:dyDescent="0.25">
      <c r="A215" s="340" t="s">
        <v>1629</v>
      </c>
      <c r="B215" s="304"/>
      <c r="C215" s="1100"/>
      <c r="D215" s="232" t="s">
        <v>133</v>
      </c>
      <c r="E215" s="386" t="s">
        <v>1526</v>
      </c>
      <c r="F215" s="305">
        <v>156</v>
      </c>
      <c r="G215" s="305"/>
      <c r="H215" s="305">
        <f>G215*F215</f>
        <v>0</v>
      </c>
      <c r="I215" s="964"/>
      <c r="J215" s="105"/>
      <c r="K215" s="135"/>
      <c r="L215" s="105"/>
      <c r="M215" s="105"/>
      <c r="N215" s="105"/>
      <c r="O215" s="135"/>
      <c r="Q215" s="105"/>
      <c r="R215" s="105"/>
      <c r="S215" s="120"/>
      <c r="T215" s="121"/>
      <c r="U215" s="121"/>
      <c r="V215" s="121"/>
      <c r="W215" s="892"/>
      <c r="X215" s="113"/>
      <c r="Y215" s="105"/>
      <c r="Z215" s="105"/>
      <c r="AA215" s="105"/>
    </row>
    <row r="216" spans="1:27" ht="12.75" customHeight="1" x14ac:dyDescent="0.25">
      <c r="A216" s="327"/>
      <c r="B216" s="328"/>
      <c r="C216" s="328"/>
      <c r="D216" s="329"/>
      <c r="E216" s="330" t="s">
        <v>408</v>
      </c>
      <c r="F216" s="331"/>
      <c r="G216" s="332">
        <v>0</v>
      </c>
      <c r="H216" s="333">
        <f>SUM(H214:H215)</f>
        <v>0</v>
      </c>
      <c r="I216" s="964"/>
      <c r="J216" s="105"/>
      <c r="K216" s="135"/>
      <c r="L216" s="105"/>
      <c r="M216" s="105"/>
      <c r="N216" s="105"/>
      <c r="O216" s="135"/>
      <c r="Q216" s="105"/>
      <c r="R216" s="105"/>
      <c r="S216" s="120"/>
      <c r="T216" s="121"/>
      <c r="U216" s="121"/>
      <c r="V216" s="121"/>
      <c r="W216" s="122"/>
      <c r="X216" s="113"/>
      <c r="Y216" s="105"/>
      <c r="Z216" s="105"/>
      <c r="AA216" s="105"/>
    </row>
    <row r="217" spans="1:27" ht="12.75" customHeight="1" x14ac:dyDescent="0.25">
      <c r="A217" s="348">
        <v>16</v>
      </c>
      <c r="B217" s="349"/>
      <c r="C217" s="349"/>
      <c r="D217" s="350"/>
      <c r="E217" s="351" t="s">
        <v>213</v>
      </c>
      <c r="F217" s="352"/>
      <c r="G217" s="353">
        <v>0</v>
      </c>
      <c r="H217" s="353"/>
      <c r="I217" s="964"/>
      <c r="J217" s="105"/>
      <c r="K217" s="135"/>
      <c r="L217" s="105"/>
      <c r="M217" s="105"/>
      <c r="N217" s="105"/>
      <c r="O217" s="135"/>
      <c r="Q217" s="105"/>
      <c r="R217" s="105"/>
      <c r="S217" s="120"/>
      <c r="T217" s="121"/>
      <c r="U217" s="121"/>
      <c r="V217" s="121"/>
      <c r="W217" s="122"/>
      <c r="X217" s="113"/>
      <c r="Y217" s="105"/>
      <c r="Z217" s="105"/>
      <c r="AA217" s="105"/>
    </row>
    <row r="218" spans="1:27" ht="12.75" customHeight="1" x14ac:dyDescent="0.25">
      <c r="A218" s="396" t="s">
        <v>407</v>
      </c>
      <c r="B218" s="397"/>
      <c r="C218" s="1093"/>
      <c r="D218" s="398"/>
      <c r="E218" s="399" t="s">
        <v>411</v>
      </c>
      <c r="F218" s="400"/>
      <c r="G218" s="401">
        <v>0</v>
      </c>
      <c r="H218" s="401"/>
      <c r="I218" s="964"/>
      <c r="J218" s="105"/>
      <c r="K218" s="135"/>
      <c r="L218" s="105"/>
      <c r="M218" s="105"/>
      <c r="N218" s="105"/>
      <c r="O218" s="135"/>
      <c r="Q218" s="105"/>
      <c r="R218" s="142"/>
      <c r="S218" s="120"/>
      <c r="T218" s="121"/>
      <c r="U218" s="121"/>
      <c r="V218" s="121"/>
      <c r="W218" s="122"/>
      <c r="X218" s="113"/>
      <c r="Y218" s="105"/>
      <c r="Z218" s="105"/>
      <c r="AA218" s="105"/>
    </row>
    <row r="219" spans="1:27" ht="30" customHeight="1" x14ac:dyDescent="0.25">
      <c r="A219" s="340" t="s">
        <v>1630</v>
      </c>
      <c r="B219" s="304"/>
      <c r="C219" s="304"/>
      <c r="D219" s="232" t="s">
        <v>151</v>
      </c>
      <c r="E219" s="234" t="s">
        <v>412</v>
      </c>
      <c r="F219" s="305">
        <v>541</v>
      </c>
      <c r="G219" s="305"/>
      <c r="H219" s="387">
        <f t="shared" ref="H219:H221" si="25">G219*F219</f>
        <v>0</v>
      </c>
      <c r="I219" s="964"/>
      <c r="J219" s="105"/>
      <c r="K219" s="135"/>
      <c r="L219" s="105"/>
      <c r="M219" s="105"/>
      <c r="N219" s="105"/>
      <c r="O219" s="135"/>
      <c r="Q219" s="105"/>
      <c r="R219" s="142"/>
      <c r="S219" s="120"/>
      <c r="T219" s="121"/>
      <c r="U219" s="121"/>
      <c r="V219" s="121"/>
      <c r="W219" s="122"/>
      <c r="X219" s="113"/>
      <c r="Y219" s="105"/>
      <c r="Z219" s="105"/>
      <c r="AA219" s="105"/>
    </row>
    <row r="220" spans="1:27" ht="30" customHeight="1" x14ac:dyDescent="0.25">
      <c r="A220" s="340" t="s">
        <v>1631</v>
      </c>
      <c r="B220" s="304"/>
      <c r="C220" s="304"/>
      <c r="D220" s="232" t="s">
        <v>151</v>
      </c>
      <c r="E220" s="234" t="s">
        <v>774</v>
      </c>
      <c r="F220" s="305">
        <v>541</v>
      </c>
      <c r="G220" s="305"/>
      <c r="H220" s="387">
        <f t="shared" si="25"/>
        <v>0</v>
      </c>
      <c r="I220" s="964"/>
      <c r="J220" s="105"/>
      <c r="K220" s="135"/>
      <c r="L220" s="105"/>
      <c r="M220" s="105"/>
      <c r="N220" s="105"/>
      <c r="O220" s="135"/>
      <c r="Q220" s="105"/>
      <c r="R220" s="105"/>
      <c r="S220" s="120"/>
      <c r="T220" s="121"/>
      <c r="U220" s="121"/>
      <c r="V220" s="121"/>
      <c r="W220" s="122"/>
      <c r="X220" s="113"/>
      <c r="Y220" s="105"/>
      <c r="Z220" s="105"/>
      <c r="AA220" s="105"/>
    </row>
    <row r="221" spans="1:27" ht="30" customHeight="1" x14ac:dyDescent="0.25">
      <c r="A221" s="340" t="s">
        <v>1632</v>
      </c>
      <c r="B221" s="304"/>
      <c r="C221" s="304"/>
      <c r="D221" s="232" t="s">
        <v>151</v>
      </c>
      <c r="E221" s="234" t="s">
        <v>775</v>
      </c>
      <c r="F221" s="305">
        <v>541</v>
      </c>
      <c r="G221" s="305"/>
      <c r="H221" s="387">
        <f t="shared" si="25"/>
        <v>0</v>
      </c>
      <c r="I221" s="964"/>
      <c r="J221" s="105"/>
      <c r="K221" s="135"/>
      <c r="L221" s="105"/>
      <c r="M221" s="105"/>
      <c r="N221" s="105"/>
      <c r="O221" s="135"/>
      <c r="Q221" s="105"/>
      <c r="R221" s="105"/>
      <c r="S221" s="120"/>
      <c r="T221" s="121"/>
      <c r="U221" s="121"/>
      <c r="V221" s="121"/>
      <c r="W221" s="122"/>
      <c r="X221" s="113"/>
      <c r="Y221" s="105"/>
      <c r="Z221" s="105"/>
      <c r="AA221" s="105"/>
    </row>
    <row r="222" spans="1:27" ht="20.25" customHeight="1" x14ac:dyDescent="0.25">
      <c r="A222" s="354" t="s">
        <v>1009</v>
      </c>
      <c r="B222" s="304"/>
      <c r="C222" s="304"/>
      <c r="D222" s="232"/>
      <c r="E222" s="356" t="s">
        <v>686</v>
      </c>
      <c r="F222" s="305"/>
      <c r="G222" s="305"/>
      <c r="H222" s="305"/>
      <c r="I222" s="964"/>
      <c r="J222" s="105"/>
      <c r="K222" s="135"/>
      <c r="L222" s="105"/>
      <c r="M222" s="105"/>
      <c r="N222" s="105"/>
      <c r="O222" s="135"/>
      <c r="Q222" s="105"/>
      <c r="R222" s="142"/>
      <c r="S222" s="120"/>
      <c r="T222" s="121"/>
      <c r="U222" s="121"/>
      <c r="V222" s="121"/>
      <c r="W222" s="122"/>
      <c r="X222" s="113"/>
      <c r="Y222" s="105"/>
      <c r="Z222" s="105"/>
      <c r="AA222" s="105"/>
    </row>
    <row r="223" spans="1:27" ht="18.75" customHeight="1" x14ac:dyDescent="0.25">
      <c r="A223" s="340" t="s">
        <v>1633</v>
      </c>
      <c r="B223" s="304"/>
      <c r="C223" s="304"/>
      <c r="D223" s="232" t="s">
        <v>151</v>
      </c>
      <c r="E223" s="234" t="s">
        <v>687</v>
      </c>
      <c r="F223" s="305">
        <f>312.29+306.48+160</f>
        <v>778.77</v>
      </c>
      <c r="G223" s="305"/>
      <c r="H223" s="305">
        <f t="shared" ref="H223:H225" si="26">ROUND(F223*G223,2)</f>
        <v>0</v>
      </c>
      <c r="I223" s="964"/>
      <c r="J223" s="105"/>
      <c r="K223" s="135"/>
      <c r="L223" s="105"/>
      <c r="M223" s="105"/>
      <c r="N223" s="105"/>
      <c r="O223" s="135"/>
      <c r="Q223" s="105"/>
      <c r="R223" s="105"/>
      <c r="S223" s="120"/>
      <c r="T223" s="121"/>
      <c r="U223" s="121"/>
      <c r="V223" s="121"/>
      <c r="W223" s="122"/>
      <c r="X223" s="113"/>
      <c r="Y223" s="105"/>
      <c r="Z223" s="105"/>
      <c r="AA223" s="105"/>
    </row>
    <row r="224" spans="1:27" ht="30" customHeight="1" x14ac:dyDescent="0.25">
      <c r="A224" s="340" t="s">
        <v>1634</v>
      </c>
      <c r="B224" s="304"/>
      <c r="C224" s="304"/>
      <c r="D224" s="232" t="s">
        <v>151</v>
      </c>
      <c r="E224" s="234" t="s">
        <v>226</v>
      </c>
      <c r="F224" s="305">
        <f>312.29+306.48+160</f>
        <v>778.77</v>
      </c>
      <c r="G224" s="305"/>
      <c r="H224" s="305">
        <f t="shared" si="26"/>
        <v>0</v>
      </c>
      <c r="I224" s="964"/>
      <c r="J224" s="105"/>
      <c r="K224" s="135"/>
      <c r="L224" s="105"/>
      <c r="M224" s="105"/>
      <c r="N224" s="105"/>
      <c r="O224" s="135"/>
      <c r="Q224" s="105"/>
      <c r="R224" s="142"/>
      <c r="S224" s="120"/>
      <c r="T224" s="121"/>
      <c r="U224" s="121"/>
      <c r="V224" s="121"/>
      <c r="W224" s="122"/>
      <c r="X224" s="113"/>
      <c r="Y224" s="105"/>
      <c r="Z224" s="105"/>
      <c r="AA224" s="105"/>
    </row>
    <row r="225" spans="1:27" ht="30" customHeight="1" x14ac:dyDescent="0.25">
      <c r="A225" s="340" t="s">
        <v>1635</v>
      </c>
      <c r="B225" s="304"/>
      <c r="C225" s="304"/>
      <c r="D225" s="232" t="s">
        <v>151</v>
      </c>
      <c r="E225" s="234" t="s">
        <v>776</v>
      </c>
      <c r="F225" s="305">
        <f>312.29+306.48+160</f>
        <v>778.77</v>
      </c>
      <c r="G225" s="305"/>
      <c r="H225" s="305">
        <f t="shared" si="26"/>
        <v>0</v>
      </c>
      <c r="I225" s="964"/>
      <c r="J225" s="105"/>
      <c r="K225" s="135"/>
      <c r="L225" s="105"/>
      <c r="M225" s="105"/>
      <c r="N225" s="105"/>
      <c r="O225" s="135"/>
      <c r="Q225" s="105"/>
      <c r="R225" s="105"/>
      <c r="S225" s="120"/>
      <c r="T225" s="121"/>
      <c r="U225" s="121"/>
      <c r="V225" s="121"/>
      <c r="W225" s="122"/>
      <c r="X225" s="113"/>
      <c r="Y225" s="105"/>
      <c r="Z225" s="105"/>
      <c r="AA225" s="105"/>
    </row>
    <row r="226" spans="1:27" ht="18" customHeight="1" x14ac:dyDescent="0.25">
      <c r="A226" s="354" t="s">
        <v>1010</v>
      </c>
      <c r="B226" s="304"/>
      <c r="C226" s="304"/>
      <c r="D226" s="232"/>
      <c r="E226" s="356" t="s">
        <v>688</v>
      </c>
      <c r="F226" s="305"/>
      <c r="G226" s="305"/>
      <c r="H226" s="305"/>
      <c r="I226" s="964"/>
      <c r="J226" s="105"/>
      <c r="K226" s="135"/>
      <c r="L226" s="105"/>
      <c r="M226" s="105"/>
      <c r="N226" s="105"/>
      <c r="O226" s="135"/>
      <c r="Q226" s="105"/>
      <c r="R226" s="142"/>
      <c r="S226" s="120"/>
      <c r="T226" s="121"/>
      <c r="U226" s="121"/>
      <c r="V226" s="121"/>
      <c r="W226" s="122"/>
      <c r="X226" s="113"/>
      <c r="Y226" s="105"/>
      <c r="Z226" s="105"/>
      <c r="AA226" s="105"/>
    </row>
    <row r="227" spans="1:27" ht="30" customHeight="1" x14ac:dyDescent="0.25">
      <c r="A227" s="340" t="s">
        <v>1636</v>
      </c>
      <c r="B227" s="304"/>
      <c r="C227" s="304"/>
      <c r="D227" s="232" t="s">
        <v>151</v>
      </c>
      <c r="E227" s="234" t="s">
        <v>689</v>
      </c>
      <c r="F227" s="305">
        <f>485.3+20+7.5+76.5</f>
        <v>589.29999999999995</v>
      </c>
      <c r="G227" s="305"/>
      <c r="H227" s="305">
        <f t="shared" ref="H227:H228" si="27">G227*F227</f>
        <v>0</v>
      </c>
      <c r="I227" s="964"/>
      <c r="J227" s="105"/>
      <c r="K227" s="135"/>
      <c r="L227" s="105"/>
      <c r="M227" s="105"/>
      <c r="N227" s="105"/>
      <c r="O227" s="135"/>
      <c r="Q227" s="105"/>
      <c r="R227" s="142"/>
      <c r="S227" s="120"/>
      <c r="T227" s="121"/>
      <c r="U227" s="121"/>
      <c r="V227" s="121"/>
      <c r="W227" s="122"/>
      <c r="X227" s="113"/>
      <c r="Y227" s="105"/>
      <c r="Z227" s="105"/>
      <c r="AA227" s="105"/>
    </row>
    <row r="228" spans="1:27" ht="30" customHeight="1" x14ac:dyDescent="0.25">
      <c r="A228" s="340" t="s">
        <v>1637</v>
      </c>
      <c r="B228" s="304" t="str">
        <f>'CPU - PARTE 1'!B98</f>
        <v>CPU-13</v>
      </c>
      <c r="C228" s="304"/>
      <c r="D228" s="232" t="s">
        <v>151</v>
      </c>
      <c r="E228" s="234" t="s">
        <v>206</v>
      </c>
      <c r="F228" s="305">
        <f>485.3+20+76.2</f>
        <v>581.5</v>
      </c>
      <c r="G228" s="305">
        <f>'CPU - PARTE 1'!H102</f>
        <v>0</v>
      </c>
      <c r="H228" s="305">
        <f t="shared" si="27"/>
        <v>0</v>
      </c>
      <c r="I228" s="964"/>
      <c r="J228" s="105"/>
      <c r="K228" s="135"/>
      <c r="L228" s="105"/>
      <c r="M228" s="105"/>
      <c r="N228" s="105"/>
      <c r="O228" s="135"/>
      <c r="Q228" s="105"/>
      <c r="R228" s="105"/>
      <c r="S228" s="120"/>
      <c r="T228" s="121"/>
      <c r="U228" s="121"/>
      <c r="V228" s="121"/>
      <c r="W228" s="122"/>
      <c r="X228" s="113"/>
      <c r="Y228" s="105"/>
      <c r="Z228" s="105"/>
      <c r="AA228" s="105"/>
    </row>
    <row r="229" spans="1:27" ht="30" customHeight="1" x14ac:dyDescent="0.25">
      <c r="A229" s="340" t="s">
        <v>1638</v>
      </c>
      <c r="B229" s="304"/>
      <c r="C229" s="304"/>
      <c r="D229" s="232" t="s">
        <v>151</v>
      </c>
      <c r="E229" s="234" t="s">
        <v>776</v>
      </c>
      <c r="F229" s="305">
        <v>200</v>
      </c>
      <c r="G229" s="305"/>
      <c r="H229" s="305">
        <f>ROUND(F229*G229,2)</f>
        <v>0</v>
      </c>
      <c r="I229" s="964"/>
      <c r="J229" s="105"/>
      <c r="K229" s="135"/>
      <c r="L229" s="105"/>
      <c r="M229" s="105"/>
      <c r="N229" s="105"/>
      <c r="O229" s="135"/>
      <c r="Q229" s="105"/>
      <c r="R229" s="105"/>
      <c r="S229" s="120"/>
      <c r="T229" s="121"/>
      <c r="U229" s="121"/>
      <c r="V229" s="121"/>
      <c r="W229" s="122"/>
      <c r="X229" s="113"/>
      <c r="Y229" s="105"/>
      <c r="Z229" s="105"/>
      <c r="AA229" s="105"/>
    </row>
    <row r="230" spans="1:27" ht="13.5" customHeight="1" x14ac:dyDescent="0.25">
      <c r="A230" s="354" t="s">
        <v>1011</v>
      </c>
      <c r="B230" s="304"/>
      <c r="C230" s="304"/>
      <c r="D230" s="232"/>
      <c r="E230" s="356" t="s">
        <v>777</v>
      </c>
      <c r="F230" s="305"/>
      <c r="G230" s="305"/>
      <c r="H230" s="305"/>
      <c r="I230" s="964"/>
      <c r="J230" s="105"/>
      <c r="K230" s="135"/>
      <c r="L230" s="105"/>
      <c r="M230" s="105"/>
      <c r="N230" s="105"/>
      <c r="O230" s="135"/>
      <c r="Q230" s="105"/>
      <c r="R230" s="105"/>
      <c r="S230" s="120"/>
      <c r="T230" s="121"/>
      <c r="U230" s="121"/>
      <c r="V230" s="121"/>
      <c r="W230" s="122"/>
      <c r="X230" s="113"/>
      <c r="Y230" s="105"/>
      <c r="Z230" s="105"/>
      <c r="AA230" s="105"/>
    </row>
    <row r="231" spans="1:27" ht="35.25" customHeight="1" x14ac:dyDescent="0.25">
      <c r="A231" s="340" t="s">
        <v>1639</v>
      </c>
      <c r="B231" s="304"/>
      <c r="C231" s="304"/>
      <c r="D231" s="232" t="s">
        <v>151</v>
      </c>
      <c r="E231" s="234" t="s">
        <v>778</v>
      </c>
      <c r="F231" s="305">
        <f>((7*1*2.3*2)+(2*1*2.3*2))*2</f>
        <v>82.799999999999983</v>
      </c>
      <c r="G231" s="305"/>
      <c r="H231" s="305">
        <f>G231*F231</f>
        <v>0</v>
      </c>
      <c r="I231" s="964"/>
      <c r="J231" s="105"/>
      <c r="K231" s="135"/>
      <c r="L231" s="105"/>
      <c r="M231" s="105"/>
      <c r="N231" s="105"/>
      <c r="O231" s="135"/>
      <c r="Q231" s="105"/>
      <c r="R231" s="105"/>
      <c r="S231" s="120"/>
      <c r="T231" s="121"/>
      <c r="U231" s="121"/>
      <c r="V231" s="121"/>
      <c r="W231" s="122"/>
      <c r="X231" s="113"/>
      <c r="Y231" s="105"/>
      <c r="Z231" s="105"/>
      <c r="AA231" s="105"/>
    </row>
    <row r="232" spans="1:27" ht="14.25" customHeight="1" x14ac:dyDescent="0.25">
      <c r="A232" s="354" t="s">
        <v>1013</v>
      </c>
      <c r="B232" s="304"/>
      <c r="C232" s="304"/>
      <c r="D232" s="232"/>
      <c r="E232" s="356" t="s">
        <v>377</v>
      </c>
      <c r="F232" s="305"/>
      <c r="G232" s="305"/>
      <c r="H232" s="305"/>
      <c r="I232" s="964"/>
      <c r="J232" s="105"/>
      <c r="K232" s="135"/>
      <c r="L232" s="105"/>
      <c r="M232" s="105"/>
      <c r="N232" s="105"/>
      <c r="O232" s="135"/>
      <c r="Q232" s="105"/>
      <c r="R232" s="105"/>
      <c r="S232" s="120"/>
      <c r="T232" s="121"/>
      <c r="U232" s="121"/>
      <c r="V232" s="121"/>
      <c r="W232" s="122"/>
      <c r="X232" s="113"/>
      <c r="Y232" s="105"/>
      <c r="Z232" s="105"/>
      <c r="AA232" s="105"/>
    </row>
    <row r="233" spans="1:27" ht="38.25" customHeight="1" x14ac:dyDescent="0.25">
      <c r="A233" s="340" t="s">
        <v>1640</v>
      </c>
      <c r="B233" s="304"/>
      <c r="C233" s="304"/>
      <c r="D233" s="232" t="s">
        <v>151</v>
      </c>
      <c r="E233" s="234" t="s">
        <v>778</v>
      </c>
      <c r="F233" s="305">
        <v>125.36</v>
      </c>
      <c r="G233" s="305"/>
      <c r="H233" s="305">
        <f>G233*F233</f>
        <v>0</v>
      </c>
      <c r="I233" s="964"/>
      <c r="J233" s="105"/>
      <c r="K233" s="135"/>
      <c r="L233" s="105"/>
      <c r="M233" s="105"/>
      <c r="N233" s="105"/>
      <c r="O233" s="135"/>
      <c r="Q233" s="105"/>
      <c r="R233" s="105"/>
      <c r="S233" s="120"/>
      <c r="T233" s="121"/>
      <c r="U233" s="121"/>
      <c r="V233" s="121"/>
      <c r="W233" s="122"/>
      <c r="X233" s="113"/>
      <c r="Y233" s="105"/>
      <c r="Z233" s="105"/>
      <c r="AA233" s="105"/>
    </row>
    <row r="234" spans="1:27" ht="17.25" customHeight="1" x14ac:dyDescent="0.25">
      <c r="A234" s="354" t="s">
        <v>1014</v>
      </c>
      <c r="B234" s="304"/>
      <c r="C234" s="304"/>
      <c r="D234" s="232"/>
      <c r="E234" s="356" t="s">
        <v>779</v>
      </c>
      <c r="F234" s="305"/>
      <c r="G234" s="305"/>
      <c r="H234" s="305"/>
      <c r="I234" s="964"/>
      <c r="J234" s="105"/>
      <c r="K234" s="135"/>
      <c r="L234" s="105"/>
      <c r="M234" s="105"/>
      <c r="N234" s="105"/>
      <c r="O234" s="135"/>
      <c r="Q234" s="105"/>
      <c r="R234" s="105"/>
      <c r="S234" s="120"/>
      <c r="T234" s="121"/>
      <c r="U234" s="121"/>
      <c r="V234" s="121"/>
      <c r="W234" s="122"/>
      <c r="X234" s="113"/>
      <c r="Y234" s="105"/>
      <c r="Z234" s="105"/>
      <c r="AA234" s="105"/>
    </row>
    <row r="235" spans="1:27" ht="37.5" customHeight="1" x14ac:dyDescent="0.25">
      <c r="A235" s="340" t="s">
        <v>1641</v>
      </c>
      <c r="B235" s="304"/>
      <c r="C235" s="304"/>
      <c r="D235" s="232" t="s">
        <v>151</v>
      </c>
      <c r="E235" s="234" t="s">
        <v>778</v>
      </c>
      <c r="F235" s="305">
        <v>8.5</v>
      </c>
      <c r="G235" s="305"/>
      <c r="H235" s="305">
        <f>G235*F235</f>
        <v>0</v>
      </c>
      <c r="I235" s="964"/>
      <c r="J235" s="105"/>
      <c r="K235" s="135"/>
      <c r="L235" s="105"/>
      <c r="M235" s="105"/>
      <c r="N235" s="105"/>
      <c r="O235" s="135"/>
      <c r="Q235" s="105"/>
      <c r="R235" s="105"/>
      <c r="S235" s="120"/>
      <c r="T235" s="121"/>
      <c r="U235" s="121"/>
      <c r="V235" s="121"/>
      <c r="W235" s="122"/>
      <c r="X235" s="113"/>
      <c r="Y235" s="105"/>
      <c r="Z235" s="105"/>
      <c r="AA235" s="105"/>
    </row>
    <row r="236" spans="1:27" ht="15" customHeight="1" x14ac:dyDescent="0.25">
      <c r="A236" s="354" t="s">
        <v>1015</v>
      </c>
      <c r="B236" s="304"/>
      <c r="C236" s="304"/>
      <c r="D236" s="232"/>
      <c r="E236" s="356" t="s">
        <v>780</v>
      </c>
      <c r="F236" s="305"/>
      <c r="G236" s="305"/>
      <c r="H236" s="305"/>
      <c r="I236" s="964"/>
      <c r="J236" s="105"/>
      <c r="K236" s="135"/>
      <c r="L236" s="105"/>
      <c r="M236" s="105"/>
      <c r="N236" s="105"/>
      <c r="O236" s="135"/>
      <c r="Q236" s="105"/>
      <c r="R236" s="105"/>
      <c r="S236" s="120"/>
      <c r="T236" s="121"/>
      <c r="U236" s="121"/>
      <c r="V236" s="121"/>
      <c r="W236" s="122"/>
      <c r="X236" s="113"/>
      <c r="Y236" s="105"/>
      <c r="Z236" s="105"/>
      <c r="AA236" s="105"/>
    </row>
    <row r="237" spans="1:27" ht="30" customHeight="1" x14ac:dyDescent="0.25">
      <c r="A237" s="340" t="s">
        <v>1642</v>
      </c>
      <c r="B237" s="304"/>
      <c r="C237" s="304"/>
      <c r="D237" s="232" t="s">
        <v>22</v>
      </c>
      <c r="E237" s="234" t="s">
        <v>781</v>
      </c>
      <c r="F237" s="305">
        <v>52</v>
      </c>
      <c r="G237" s="305"/>
      <c r="H237" s="305">
        <f>G237*F237</f>
        <v>0</v>
      </c>
      <c r="I237" s="964"/>
      <c r="J237" s="105"/>
      <c r="K237" s="135"/>
      <c r="L237" s="105"/>
      <c r="M237" s="105"/>
      <c r="N237" s="105"/>
      <c r="O237" s="135"/>
      <c r="Q237" s="105"/>
      <c r="R237" s="142"/>
      <c r="S237" s="120"/>
      <c r="T237" s="121"/>
      <c r="U237" s="121"/>
      <c r="V237" s="121"/>
      <c r="W237" s="122"/>
      <c r="X237" s="113"/>
      <c r="Y237" s="105"/>
      <c r="Z237" s="105"/>
      <c r="AA237" s="105"/>
    </row>
    <row r="238" spans="1:27" ht="30" customHeight="1" x14ac:dyDescent="0.25">
      <c r="A238" s="354" t="s">
        <v>1017</v>
      </c>
      <c r="B238" s="304"/>
      <c r="C238" s="304"/>
      <c r="D238" s="232"/>
      <c r="E238" s="893" t="s">
        <v>739</v>
      </c>
      <c r="F238" s="305"/>
      <c r="G238" s="305"/>
      <c r="H238" s="305"/>
      <c r="I238" s="964"/>
      <c r="J238" s="105"/>
      <c r="K238" s="135"/>
      <c r="L238" s="105"/>
      <c r="M238" s="105"/>
      <c r="N238" s="105"/>
      <c r="O238" s="135"/>
      <c r="Q238" s="105"/>
      <c r="R238" s="891"/>
      <c r="S238" s="120"/>
      <c r="T238" s="121"/>
      <c r="U238" s="121"/>
      <c r="V238" s="121"/>
      <c r="W238" s="892"/>
      <c r="X238" s="113"/>
      <c r="Y238" s="105"/>
      <c r="Z238" s="105"/>
      <c r="AA238" s="105"/>
    </row>
    <row r="239" spans="1:27" ht="30" customHeight="1" x14ac:dyDescent="0.25">
      <c r="A239" s="340" t="s">
        <v>1643</v>
      </c>
      <c r="B239" s="304"/>
      <c r="C239" s="304"/>
      <c r="D239" s="232" t="s">
        <v>151</v>
      </c>
      <c r="E239" s="234" t="s">
        <v>412</v>
      </c>
      <c r="F239" s="305">
        <v>88.66</v>
      </c>
      <c r="G239" s="305"/>
      <c r="H239" s="387">
        <f t="shared" ref="H239:H244" si="28">G239*F239</f>
        <v>0</v>
      </c>
      <c r="I239" s="964"/>
      <c r="J239" s="105"/>
      <c r="K239" s="135"/>
      <c r="L239" s="105"/>
      <c r="M239" s="105"/>
      <c r="N239" s="105"/>
      <c r="O239" s="135"/>
      <c r="Q239" s="105"/>
      <c r="R239" s="891"/>
      <c r="S239" s="120"/>
      <c r="T239" s="121"/>
      <c r="U239" s="121"/>
      <c r="V239" s="121"/>
      <c r="W239" s="892"/>
      <c r="X239" s="113"/>
      <c r="Y239" s="105"/>
      <c r="Z239" s="105"/>
      <c r="AA239" s="105"/>
    </row>
    <row r="240" spans="1:27" ht="30" customHeight="1" x14ac:dyDescent="0.25">
      <c r="A240" s="340" t="s">
        <v>1644</v>
      </c>
      <c r="B240" s="304"/>
      <c r="C240" s="304"/>
      <c r="D240" s="232" t="s">
        <v>151</v>
      </c>
      <c r="E240" s="234" t="s">
        <v>774</v>
      </c>
      <c r="F240" s="305">
        <v>88.66</v>
      </c>
      <c r="G240" s="305"/>
      <c r="H240" s="387">
        <f t="shared" si="28"/>
        <v>0</v>
      </c>
      <c r="I240" s="964"/>
      <c r="J240" s="105"/>
      <c r="K240" s="135"/>
      <c r="L240" s="105"/>
      <c r="M240" s="105"/>
      <c r="N240" s="105"/>
      <c r="O240" s="135"/>
      <c r="Q240" s="105"/>
      <c r="R240" s="891"/>
      <c r="S240" s="120"/>
      <c r="T240" s="121"/>
      <c r="U240" s="121"/>
      <c r="V240" s="121"/>
      <c r="W240" s="892"/>
      <c r="X240" s="113"/>
      <c r="Y240" s="105"/>
      <c r="Z240" s="105"/>
      <c r="AA240" s="105"/>
    </row>
    <row r="241" spans="1:27" ht="30" customHeight="1" x14ac:dyDescent="0.25">
      <c r="A241" s="340" t="s">
        <v>1645</v>
      </c>
      <c r="B241" s="304"/>
      <c r="C241" s="304"/>
      <c r="D241" s="232" t="s">
        <v>151</v>
      </c>
      <c r="E241" s="234" t="s">
        <v>775</v>
      </c>
      <c r="F241" s="305">
        <v>88.66</v>
      </c>
      <c r="G241" s="305"/>
      <c r="H241" s="387">
        <f t="shared" si="28"/>
        <v>0</v>
      </c>
      <c r="I241" s="964"/>
      <c r="J241" s="105"/>
      <c r="K241" s="135"/>
      <c r="L241" s="105"/>
      <c r="M241" s="105"/>
      <c r="N241" s="105"/>
      <c r="O241" s="135"/>
      <c r="Q241" s="105"/>
      <c r="R241" s="891"/>
      <c r="S241" s="120"/>
      <c r="T241" s="121"/>
      <c r="U241" s="121"/>
      <c r="V241" s="121"/>
      <c r="W241" s="892"/>
      <c r="X241" s="113"/>
      <c r="Y241" s="105"/>
      <c r="Z241" s="105"/>
      <c r="AA241" s="105"/>
    </row>
    <row r="242" spans="1:27" ht="21" customHeight="1" x14ac:dyDescent="0.25">
      <c r="A242" s="354" t="s">
        <v>1646</v>
      </c>
      <c r="B242" s="304"/>
      <c r="C242" s="304"/>
      <c r="D242" s="232"/>
      <c r="E242" s="356" t="s">
        <v>1530</v>
      </c>
      <c r="F242" s="305"/>
      <c r="G242" s="305"/>
      <c r="H242" s="305"/>
      <c r="I242" s="964"/>
      <c r="J242" s="105"/>
      <c r="K242" s="135"/>
      <c r="L242" s="105"/>
      <c r="M242" s="105"/>
      <c r="N242" s="105"/>
      <c r="O242" s="135"/>
      <c r="Q242" s="105"/>
      <c r="R242" s="891"/>
      <c r="S242" s="120"/>
      <c r="T242" s="121"/>
      <c r="U242" s="121"/>
      <c r="V242" s="121"/>
      <c r="W242" s="892"/>
      <c r="X242" s="113"/>
      <c r="Y242" s="105"/>
      <c r="Z242" s="105"/>
      <c r="AA242" s="105"/>
    </row>
    <row r="243" spans="1:27" ht="51" customHeight="1" x14ac:dyDescent="0.25">
      <c r="A243" s="340" t="s">
        <v>1647</v>
      </c>
      <c r="B243" s="304"/>
      <c r="C243" s="304"/>
      <c r="D243" s="232" t="s">
        <v>151</v>
      </c>
      <c r="E243" s="234" t="s">
        <v>1527</v>
      </c>
      <c r="F243" s="305">
        <v>400</v>
      </c>
      <c r="G243" s="305"/>
      <c r="H243" s="387">
        <f t="shared" si="28"/>
        <v>0</v>
      </c>
      <c r="I243" s="964"/>
      <c r="J243" s="105"/>
      <c r="K243" s="135"/>
      <c r="L243" s="105"/>
      <c r="M243" s="105"/>
      <c r="N243" s="105"/>
      <c r="O243" s="135"/>
      <c r="Q243" s="105"/>
      <c r="R243" s="891"/>
      <c r="S243" s="120"/>
      <c r="T243" s="121"/>
      <c r="U243" s="121"/>
      <c r="V243" s="121"/>
      <c r="W243" s="892"/>
      <c r="X243" s="113"/>
      <c r="Y243" s="105"/>
      <c r="Z243" s="105"/>
      <c r="AA243" s="105"/>
    </row>
    <row r="244" spans="1:27" ht="51" customHeight="1" x14ac:dyDescent="0.25">
      <c r="A244" s="340" t="s">
        <v>1648</v>
      </c>
      <c r="B244" s="304"/>
      <c r="C244" s="304"/>
      <c r="D244" s="232" t="s">
        <v>151</v>
      </c>
      <c r="E244" s="234" t="s">
        <v>1529</v>
      </c>
      <c r="F244" s="305">
        <v>7</v>
      </c>
      <c r="G244" s="305"/>
      <c r="H244" s="387">
        <f t="shared" si="28"/>
        <v>0</v>
      </c>
      <c r="I244" s="964"/>
      <c r="J244" s="105"/>
      <c r="K244" s="135"/>
      <c r="L244" s="105"/>
      <c r="M244" s="105"/>
      <c r="N244" s="105"/>
      <c r="O244" s="135"/>
      <c r="Q244" s="105"/>
      <c r="R244" s="891"/>
      <c r="S244" s="120"/>
      <c r="T244" s="121"/>
      <c r="U244" s="121"/>
      <c r="V244" s="121"/>
      <c r="W244" s="892"/>
      <c r="X244" s="113"/>
      <c r="Y244" s="105"/>
      <c r="Z244" s="105"/>
      <c r="AA244" s="105"/>
    </row>
    <row r="245" spans="1:27" ht="12.75" customHeight="1" x14ac:dyDescent="0.25">
      <c r="A245" s="370"/>
      <c r="B245" s="371"/>
      <c r="C245" s="371"/>
      <c r="D245" s="372"/>
      <c r="E245" s="373" t="s">
        <v>215</v>
      </c>
      <c r="F245" s="374"/>
      <c r="G245" s="375">
        <v>0</v>
      </c>
      <c r="H245" s="376">
        <f>SUM(H219:H244)</f>
        <v>0</v>
      </c>
      <c r="I245" s="964"/>
      <c r="J245" s="105"/>
      <c r="K245" s="135"/>
      <c r="L245" s="105"/>
      <c r="M245" s="105"/>
      <c r="N245" s="105"/>
      <c r="O245" s="135"/>
      <c r="Q245" s="105"/>
      <c r="R245" s="105"/>
      <c r="S245" s="120"/>
      <c r="T245" s="121"/>
      <c r="U245" s="121"/>
      <c r="V245" s="121"/>
      <c r="W245" s="122"/>
      <c r="X245" s="113"/>
      <c r="Y245" s="105"/>
      <c r="Z245" s="105"/>
      <c r="AA245" s="105"/>
    </row>
    <row r="246" spans="1:27" ht="12.75" customHeight="1" x14ac:dyDescent="0.25">
      <c r="A246" s="403">
        <v>17</v>
      </c>
      <c r="B246" s="391"/>
      <c r="C246" s="391"/>
      <c r="D246" s="392"/>
      <c r="E246" s="393" t="s">
        <v>415</v>
      </c>
      <c r="F246" s="394"/>
      <c r="G246" s="395">
        <v>0</v>
      </c>
      <c r="H246" s="395"/>
      <c r="I246" s="964"/>
      <c r="J246" s="105"/>
      <c r="K246" s="135"/>
      <c r="L246" s="105"/>
      <c r="M246" s="105"/>
      <c r="N246" s="105"/>
      <c r="O246" s="135"/>
      <c r="Q246" s="105"/>
      <c r="R246" s="105"/>
      <c r="S246" s="120"/>
      <c r="T246" s="121"/>
      <c r="U246" s="121"/>
      <c r="V246" s="121"/>
      <c r="W246" s="122"/>
      <c r="X246" s="113"/>
      <c r="Y246" s="105"/>
      <c r="Z246" s="105"/>
      <c r="AA246" s="105"/>
    </row>
    <row r="247" spans="1:27" ht="16.5" customHeight="1" x14ac:dyDescent="0.25">
      <c r="A247" s="340" t="s">
        <v>410</v>
      </c>
      <c r="B247" s="304" t="str">
        <f>'CPU - PARTE 1'!B108</f>
        <v>CPU-14</v>
      </c>
      <c r="C247" s="304"/>
      <c r="D247" s="232" t="s">
        <v>151</v>
      </c>
      <c r="E247" s="234" t="s">
        <v>416</v>
      </c>
      <c r="F247" s="305">
        <f>(0.9*0.5*2)+(0.8*0.9*2)</f>
        <v>2.3400000000000003</v>
      </c>
      <c r="G247" s="305">
        <f>'CPU - PARTE 1'!H113</f>
        <v>0</v>
      </c>
      <c r="H247" s="305">
        <f t="shared" ref="H247:H248" si="29">ROUND(F247*G247,2)</f>
        <v>0</v>
      </c>
      <c r="I247" s="964"/>
      <c r="J247" s="105"/>
      <c r="K247" s="135"/>
      <c r="L247" s="105"/>
      <c r="M247" s="105"/>
      <c r="N247" s="105"/>
      <c r="O247" s="135"/>
      <c r="Q247" s="105"/>
      <c r="R247" s="142"/>
      <c r="S247" s="120"/>
      <c r="T247" s="121"/>
      <c r="U247" s="121"/>
      <c r="V247" s="121"/>
      <c r="W247" s="122"/>
      <c r="X247" s="113"/>
      <c r="Y247" s="105"/>
      <c r="Z247" s="105"/>
      <c r="AA247" s="105"/>
    </row>
    <row r="248" spans="1:27" ht="29.25" customHeight="1" x14ac:dyDescent="0.25">
      <c r="A248" s="340" t="s">
        <v>413</v>
      </c>
      <c r="B248" s="304"/>
      <c r="C248" s="304"/>
      <c r="D248" s="232" t="s">
        <v>151</v>
      </c>
      <c r="E248" s="234" t="s">
        <v>782</v>
      </c>
      <c r="F248" s="305">
        <v>51.18</v>
      </c>
      <c r="G248" s="305"/>
      <c r="H248" s="305">
        <f t="shared" si="29"/>
        <v>0</v>
      </c>
      <c r="I248" s="964"/>
      <c r="J248" s="105"/>
      <c r="K248" s="135"/>
      <c r="L248" s="105"/>
      <c r="M248" s="105"/>
      <c r="N248" s="105"/>
      <c r="O248" s="135"/>
      <c r="Q248" s="105"/>
      <c r="R248" s="105"/>
      <c r="S248" s="120"/>
      <c r="T248" s="121"/>
      <c r="U248" s="121"/>
      <c r="V248" s="121"/>
      <c r="W248" s="122"/>
      <c r="X248" s="113"/>
      <c r="Y248" s="105"/>
      <c r="Z248" s="105"/>
      <c r="AA248" s="105"/>
    </row>
    <row r="249" spans="1:27" ht="12.75" customHeight="1" x14ac:dyDescent="0.25">
      <c r="A249" s="370"/>
      <c r="B249" s="371"/>
      <c r="C249" s="371"/>
      <c r="D249" s="372"/>
      <c r="E249" s="373" t="s">
        <v>417</v>
      </c>
      <c r="F249" s="374"/>
      <c r="G249" s="375">
        <v>0</v>
      </c>
      <c r="H249" s="404">
        <f>SUM(H247:H248)</f>
        <v>0</v>
      </c>
      <c r="I249" s="964"/>
      <c r="J249" s="105"/>
      <c r="K249" s="135"/>
      <c r="L249" s="105"/>
      <c r="M249" s="105"/>
      <c r="N249" s="105"/>
      <c r="O249" s="135"/>
      <c r="Q249" s="105"/>
      <c r="R249" s="105"/>
      <c r="S249" s="120"/>
      <c r="T249" s="121"/>
      <c r="U249" s="121"/>
      <c r="V249" s="121"/>
      <c r="W249" s="122"/>
      <c r="X249" s="113"/>
      <c r="Y249" s="105"/>
      <c r="Z249" s="105"/>
      <c r="AA249" s="105"/>
    </row>
    <row r="250" spans="1:27" ht="12.75" customHeight="1" x14ac:dyDescent="0.25">
      <c r="A250" s="403">
        <v>18</v>
      </c>
      <c r="B250" s="391"/>
      <c r="C250" s="391"/>
      <c r="D250" s="405"/>
      <c r="E250" s="406" t="s">
        <v>445</v>
      </c>
      <c r="F250" s="407"/>
      <c r="G250" s="395">
        <v>0</v>
      </c>
      <c r="H250" s="395"/>
      <c r="I250" s="964"/>
      <c r="J250" s="105"/>
      <c r="K250" s="135"/>
      <c r="L250" s="105"/>
      <c r="M250" s="105"/>
      <c r="N250" s="105"/>
      <c r="O250" s="135"/>
      <c r="Q250" s="105"/>
      <c r="R250" s="105"/>
      <c r="S250" s="120"/>
      <c r="T250" s="121"/>
      <c r="U250" s="121"/>
      <c r="V250" s="121"/>
      <c r="W250" s="122"/>
      <c r="X250" s="113"/>
      <c r="Y250" s="105"/>
      <c r="Z250" s="105"/>
      <c r="AA250" s="105"/>
    </row>
    <row r="251" spans="1:27" ht="12.75" customHeight="1" x14ac:dyDescent="0.25">
      <c r="A251" s="359" t="s">
        <v>1649</v>
      </c>
      <c r="B251" s="360"/>
      <c r="C251" s="360"/>
      <c r="D251" s="361"/>
      <c r="E251" s="408" t="s">
        <v>447</v>
      </c>
      <c r="F251" s="363"/>
      <c r="G251" s="364">
        <v>0</v>
      </c>
      <c r="H251" s="364"/>
      <c r="I251" s="964"/>
      <c r="J251" s="105"/>
      <c r="K251" s="135"/>
      <c r="L251" s="105"/>
      <c r="M251" s="105"/>
      <c r="N251" s="105"/>
      <c r="O251" s="135"/>
      <c r="Q251" s="105"/>
      <c r="R251" s="105"/>
      <c r="S251" s="120"/>
      <c r="T251" s="121"/>
      <c r="U251" s="121"/>
      <c r="V251" s="121"/>
      <c r="W251" s="122"/>
      <c r="X251" s="113"/>
      <c r="Y251" s="105"/>
      <c r="Z251" s="105"/>
      <c r="AA251" s="105"/>
    </row>
    <row r="252" spans="1:27" ht="24.75" customHeight="1" x14ac:dyDescent="0.25">
      <c r="A252" s="340" t="s">
        <v>1650</v>
      </c>
      <c r="B252" s="304"/>
      <c r="C252" s="304"/>
      <c r="D252" s="232" t="s">
        <v>133</v>
      </c>
      <c r="E252" s="234" t="s">
        <v>641</v>
      </c>
      <c r="F252" s="305">
        <f>7.8+2+3.5</f>
        <v>13.3</v>
      </c>
      <c r="G252" s="305"/>
      <c r="H252" s="305">
        <f t="shared" ref="H252:H270" si="30">ROUND(F252*G252,2)</f>
        <v>0</v>
      </c>
      <c r="I252" s="964"/>
      <c r="J252" s="105"/>
      <c r="K252" s="135"/>
      <c r="L252" s="105"/>
      <c r="M252" s="105"/>
      <c r="N252" s="105"/>
      <c r="O252" s="135"/>
      <c r="Q252" s="105"/>
      <c r="R252" s="105"/>
      <c r="S252" s="120"/>
      <c r="T252" s="121"/>
      <c r="U252" s="121"/>
      <c r="V252" s="121"/>
      <c r="W252" s="122"/>
      <c r="X252" s="113"/>
      <c r="Y252" s="105"/>
      <c r="Z252" s="105"/>
      <c r="AA252" s="105"/>
    </row>
    <row r="253" spans="1:27" ht="24.75" customHeight="1" x14ac:dyDescent="0.25">
      <c r="A253" s="340" t="s">
        <v>1651</v>
      </c>
      <c r="B253" s="304"/>
      <c r="C253" s="304"/>
      <c r="D253" s="232" t="s">
        <v>133</v>
      </c>
      <c r="E253" s="234" t="s">
        <v>638</v>
      </c>
      <c r="F253" s="305">
        <v>60</v>
      </c>
      <c r="G253" s="305"/>
      <c r="H253" s="305">
        <f t="shared" si="30"/>
        <v>0</v>
      </c>
      <c r="I253" s="964"/>
      <c r="J253" s="105"/>
      <c r="K253" s="135"/>
      <c r="L253" s="105"/>
      <c r="M253" s="105"/>
      <c r="N253" s="105"/>
      <c r="O253" s="135"/>
      <c r="Q253" s="105"/>
      <c r="R253" s="105"/>
      <c r="S253" s="120"/>
      <c r="T253" s="121"/>
      <c r="U253" s="121"/>
      <c r="V253" s="121"/>
      <c r="W253" s="122"/>
      <c r="X253" s="113"/>
      <c r="Y253" s="105"/>
      <c r="Z253" s="105"/>
      <c r="AA253" s="105"/>
    </row>
    <row r="254" spans="1:27" ht="24.75" customHeight="1" x14ac:dyDescent="0.25">
      <c r="A254" s="340" t="s">
        <v>1652</v>
      </c>
      <c r="B254" s="304"/>
      <c r="C254" s="304"/>
      <c r="D254" s="232" t="s">
        <v>130</v>
      </c>
      <c r="E254" s="234" t="s">
        <v>644</v>
      </c>
      <c r="F254" s="305">
        <v>2</v>
      </c>
      <c r="G254" s="305"/>
      <c r="H254" s="305">
        <f t="shared" si="30"/>
        <v>0</v>
      </c>
      <c r="I254" s="964"/>
      <c r="J254" s="105"/>
      <c r="K254" s="135"/>
      <c r="L254" s="105"/>
      <c r="M254" s="105"/>
      <c r="N254" s="105"/>
      <c r="O254" s="135"/>
      <c r="Q254" s="105"/>
      <c r="R254" s="105"/>
      <c r="S254" s="120"/>
      <c r="T254" s="121"/>
      <c r="U254" s="121"/>
      <c r="V254" s="121"/>
      <c r="W254" s="122"/>
      <c r="X254" s="113"/>
      <c r="Y254" s="105"/>
      <c r="Z254" s="105"/>
      <c r="AA254" s="105"/>
    </row>
    <row r="255" spans="1:27" ht="24.75" customHeight="1" x14ac:dyDescent="0.25">
      <c r="A255" s="340" t="s">
        <v>1653</v>
      </c>
      <c r="B255" s="304"/>
      <c r="C255" s="304"/>
      <c r="D255" s="232" t="s">
        <v>130</v>
      </c>
      <c r="E255" s="234" t="s">
        <v>645</v>
      </c>
      <c r="F255" s="305">
        <v>5</v>
      </c>
      <c r="G255" s="305"/>
      <c r="H255" s="305">
        <f t="shared" si="30"/>
        <v>0</v>
      </c>
      <c r="I255" s="964"/>
      <c r="J255" s="105"/>
      <c r="K255" s="135"/>
      <c r="L255" s="105"/>
      <c r="M255" s="105"/>
      <c r="N255" s="105"/>
      <c r="O255" s="135"/>
      <c r="Q255" s="105"/>
      <c r="R255" s="105"/>
      <c r="S255" s="120"/>
      <c r="T255" s="121"/>
      <c r="U255" s="121"/>
      <c r="V255" s="121"/>
      <c r="W255" s="122"/>
      <c r="X255" s="113"/>
      <c r="Y255" s="105"/>
      <c r="Z255" s="105"/>
      <c r="AA255" s="105"/>
    </row>
    <row r="256" spans="1:27" ht="24" x14ac:dyDescent="0.25">
      <c r="A256" s="340" t="s">
        <v>1654</v>
      </c>
      <c r="B256" s="304"/>
      <c r="C256" s="304"/>
      <c r="D256" s="232" t="s">
        <v>130</v>
      </c>
      <c r="E256" s="234" t="s">
        <v>550</v>
      </c>
      <c r="F256" s="305">
        <v>1</v>
      </c>
      <c r="G256" s="305"/>
      <c r="H256" s="305">
        <f t="shared" si="30"/>
        <v>0</v>
      </c>
      <c r="I256" s="964"/>
      <c r="J256" s="105"/>
      <c r="K256" s="135"/>
      <c r="L256" s="105"/>
      <c r="M256" s="105"/>
      <c r="N256" s="105"/>
      <c r="O256" s="135"/>
      <c r="Q256" s="105"/>
      <c r="R256" s="142"/>
      <c r="S256" s="120"/>
      <c r="T256" s="121"/>
      <c r="U256" s="121"/>
      <c r="V256" s="121"/>
      <c r="W256" s="122"/>
      <c r="X256" s="113"/>
      <c r="Y256" s="105"/>
      <c r="Z256" s="105"/>
      <c r="AA256" s="105"/>
    </row>
    <row r="257" spans="1:27" ht="24.75" customHeight="1" x14ac:dyDescent="0.25">
      <c r="A257" s="340" t="s">
        <v>1655</v>
      </c>
      <c r="B257" s="304"/>
      <c r="C257" s="304"/>
      <c r="D257" s="232" t="s">
        <v>130</v>
      </c>
      <c r="E257" s="234" t="s">
        <v>642</v>
      </c>
      <c r="F257" s="305">
        <v>8</v>
      </c>
      <c r="G257" s="305"/>
      <c r="H257" s="305">
        <f t="shared" si="30"/>
        <v>0</v>
      </c>
      <c r="I257" s="964"/>
      <c r="J257" s="105"/>
      <c r="K257" s="135"/>
      <c r="L257" s="105"/>
      <c r="M257" s="105"/>
      <c r="N257" s="105"/>
      <c r="O257" s="135"/>
      <c r="Q257" s="105"/>
      <c r="R257" s="105"/>
      <c r="S257" s="120"/>
      <c r="T257" s="121"/>
      <c r="U257" s="121"/>
      <c r="V257" s="121"/>
      <c r="W257" s="122"/>
      <c r="X257" s="113"/>
      <c r="Y257" s="105"/>
      <c r="Z257" s="105"/>
      <c r="AA257" s="105"/>
    </row>
    <row r="258" spans="1:27" ht="24.75" customHeight="1" x14ac:dyDescent="0.25">
      <c r="A258" s="340" t="s">
        <v>1656</v>
      </c>
      <c r="B258" s="304"/>
      <c r="C258" s="304"/>
      <c r="D258" s="232" t="s">
        <v>130</v>
      </c>
      <c r="E258" s="234" t="s">
        <v>713</v>
      </c>
      <c r="F258" s="305">
        <v>28</v>
      </c>
      <c r="G258" s="305"/>
      <c r="H258" s="305">
        <f t="shared" si="30"/>
        <v>0</v>
      </c>
      <c r="I258" s="964"/>
      <c r="J258" s="105"/>
      <c r="K258" s="135"/>
      <c r="L258" s="105"/>
      <c r="M258" s="105"/>
      <c r="N258" s="105"/>
      <c r="O258" s="135"/>
      <c r="Q258" s="105"/>
      <c r="R258" s="105"/>
      <c r="S258" s="120"/>
      <c r="T258" s="121"/>
      <c r="U258" s="121"/>
      <c r="V258" s="121"/>
      <c r="W258" s="122"/>
      <c r="X258" s="113"/>
      <c r="Y258" s="105"/>
      <c r="Z258" s="105"/>
      <c r="AA258" s="105"/>
    </row>
    <row r="259" spans="1:27" ht="24.75" customHeight="1" x14ac:dyDescent="0.25">
      <c r="A259" s="340" t="s">
        <v>1657</v>
      </c>
      <c r="B259" s="304"/>
      <c r="C259" s="304"/>
      <c r="D259" s="232" t="s">
        <v>130</v>
      </c>
      <c r="E259" s="234" t="s">
        <v>643</v>
      </c>
      <c r="F259" s="305">
        <v>8</v>
      </c>
      <c r="G259" s="305"/>
      <c r="H259" s="305">
        <f t="shared" si="30"/>
        <v>0</v>
      </c>
      <c r="I259" s="964"/>
      <c r="J259" s="105"/>
      <c r="K259" s="135"/>
      <c r="L259" s="105"/>
      <c r="M259" s="105"/>
      <c r="N259" s="105"/>
      <c r="O259" s="135"/>
      <c r="Q259" s="105"/>
      <c r="R259" s="105"/>
      <c r="S259" s="120"/>
      <c r="T259" s="121"/>
      <c r="U259" s="121"/>
      <c r="V259" s="121"/>
      <c r="W259" s="122"/>
      <c r="X259" s="113"/>
      <c r="Y259" s="105"/>
      <c r="Z259" s="105"/>
      <c r="AA259" s="105"/>
    </row>
    <row r="260" spans="1:27" ht="24.75" customHeight="1" x14ac:dyDescent="0.25">
      <c r="A260" s="340" t="s">
        <v>1658</v>
      </c>
      <c r="B260" s="304"/>
      <c r="C260" s="304"/>
      <c r="D260" s="232" t="s">
        <v>130</v>
      </c>
      <c r="E260" s="234" t="s">
        <v>640</v>
      </c>
      <c r="F260" s="305">
        <v>12</v>
      </c>
      <c r="G260" s="305"/>
      <c r="H260" s="305">
        <f t="shared" si="30"/>
        <v>0</v>
      </c>
      <c r="I260" s="964"/>
      <c r="J260" s="105"/>
      <c r="K260" s="135"/>
      <c r="L260" s="105"/>
      <c r="M260" s="105"/>
      <c r="N260" s="105"/>
      <c r="O260" s="135"/>
      <c r="Q260" s="105"/>
      <c r="R260" s="105"/>
      <c r="S260" s="120"/>
      <c r="T260" s="121"/>
      <c r="U260" s="121"/>
      <c r="V260" s="121"/>
      <c r="W260" s="122"/>
      <c r="X260" s="113"/>
      <c r="Y260" s="105"/>
      <c r="Z260" s="105"/>
      <c r="AA260" s="105"/>
    </row>
    <row r="261" spans="1:27" ht="24.75" customHeight="1" x14ac:dyDescent="0.25">
      <c r="A261" s="340" t="s">
        <v>1659</v>
      </c>
      <c r="B261" s="304"/>
      <c r="C261" s="304"/>
      <c r="D261" s="232" t="s">
        <v>130</v>
      </c>
      <c r="E261" s="234" t="s">
        <v>639</v>
      </c>
      <c r="F261" s="305">
        <v>12</v>
      </c>
      <c r="G261" s="305"/>
      <c r="H261" s="305">
        <f t="shared" si="30"/>
        <v>0</v>
      </c>
      <c r="I261" s="964"/>
      <c r="J261" s="105"/>
      <c r="K261" s="135"/>
      <c r="L261" s="105"/>
      <c r="M261" s="105"/>
      <c r="N261" s="105"/>
      <c r="O261" s="135"/>
      <c r="Q261" s="105"/>
      <c r="R261" s="105"/>
      <c r="S261" s="120"/>
      <c r="T261" s="121"/>
      <c r="U261" s="121"/>
      <c r="V261" s="121"/>
      <c r="W261" s="122"/>
      <c r="X261" s="113"/>
      <c r="Y261" s="105"/>
      <c r="Z261" s="105"/>
      <c r="AA261" s="105"/>
    </row>
    <row r="262" spans="1:27" ht="24.75" customHeight="1" x14ac:dyDescent="0.25">
      <c r="A262" s="340" t="s">
        <v>1660</v>
      </c>
      <c r="B262" s="304"/>
      <c r="C262" s="304"/>
      <c r="D262" s="232" t="s">
        <v>130</v>
      </c>
      <c r="E262" s="234" t="s">
        <v>783</v>
      </c>
      <c r="F262" s="305">
        <v>10</v>
      </c>
      <c r="G262" s="305"/>
      <c r="H262" s="305">
        <f t="shared" si="30"/>
        <v>0</v>
      </c>
      <c r="I262" s="964"/>
      <c r="J262" s="105"/>
      <c r="K262" s="135"/>
      <c r="L262" s="105"/>
      <c r="M262" s="105"/>
      <c r="N262" s="105"/>
      <c r="O262" s="135"/>
      <c r="Q262" s="105"/>
      <c r="R262" s="105"/>
      <c r="S262" s="120"/>
      <c r="T262" s="121"/>
      <c r="U262" s="121"/>
      <c r="V262" s="121"/>
      <c r="W262" s="122"/>
      <c r="X262" s="113"/>
      <c r="Y262" s="105"/>
      <c r="Z262" s="105"/>
      <c r="AA262" s="105"/>
    </row>
    <row r="263" spans="1:27" ht="24.75" customHeight="1" x14ac:dyDescent="0.25">
      <c r="A263" s="340" t="s">
        <v>1661</v>
      </c>
      <c r="B263" s="304"/>
      <c r="C263" s="304"/>
      <c r="D263" s="232" t="s">
        <v>130</v>
      </c>
      <c r="E263" s="234" t="s">
        <v>784</v>
      </c>
      <c r="F263" s="305">
        <v>10</v>
      </c>
      <c r="G263" s="305"/>
      <c r="H263" s="305">
        <f t="shared" si="30"/>
        <v>0</v>
      </c>
      <c r="I263" s="964"/>
      <c r="J263" s="105"/>
      <c r="K263" s="135"/>
      <c r="L263" s="105"/>
      <c r="M263" s="105"/>
      <c r="N263" s="105"/>
      <c r="O263" s="135"/>
      <c r="Q263" s="105"/>
      <c r="R263" s="105"/>
      <c r="S263" s="120"/>
      <c r="T263" s="121"/>
      <c r="U263" s="121"/>
      <c r="V263" s="121"/>
      <c r="W263" s="122"/>
      <c r="X263" s="113"/>
      <c r="Y263" s="105"/>
      <c r="Z263" s="105"/>
      <c r="AA263" s="105"/>
    </row>
    <row r="264" spans="1:27" ht="24.75" customHeight="1" x14ac:dyDescent="0.25">
      <c r="A264" s="340" t="s">
        <v>1662</v>
      </c>
      <c r="B264" s="304"/>
      <c r="C264" s="304"/>
      <c r="D264" s="232" t="s">
        <v>130</v>
      </c>
      <c r="E264" s="234" t="s">
        <v>785</v>
      </c>
      <c r="F264" s="305">
        <v>4</v>
      </c>
      <c r="G264" s="305"/>
      <c r="H264" s="305">
        <f t="shared" si="30"/>
        <v>0</v>
      </c>
      <c r="I264" s="964"/>
      <c r="J264" s="105"/>
      <c r="K264" s="135"/>
      <c r="L264" s="105"/>
      <c r="M264" s="105"/>
      <c r="N264" s="105"/>
      <c r="O264" s="135"/>
      <c r="Q264" s="105"/>
      <c r="R264" s="105"/>
      <c r="S264" s="120"/>
      <c r="T264" s="121"/>
      <c r="U264" s="121"/>
      <c r="V264" s="121"/>
      <c r="W264" s="122"/>
      <c r="X264" s="113"/>
      <c r="Y264" s="105"/>
      <c r="Z264" s="105"/>
      <c r="AA264" s="105"/>
    </row>
    <row r="265" spans="1:27" ht="24.75" customHeight="1" x14ac:dyDescent="0.25">
      <c r="A265" s="340" t="s">
        <v>1663</v>
      </c>
      <c r="B265" s="304"/>
      <c r="C265" s="304"/>
      <c r="D265" s="232" t="s">
        <v>130</v>
      </c>
      <c r="E265" s="234" t="s">
        <v>786</v>
      </c>
      <c r="F265" s="305">
        <v>10</v>
      </c>
      <c r="G265" s="305"/>
      <c r="H265" s="305">
        <f t="shared" si="30"/>
        <v>0</v>
      </c>
      <c r="I265" s="964"/>
      <c r="J265" s="105"/>
      <c r="K265" s="135"/>
      <c r="L265" s="105"/>
      <c r="M265" s="105"/>
      <c r="N265" s="105"/>
      <c r="O265" s="135"/>
      <c r="Q265" s="105"/>
      <c r="R265" s="105"/>
      <c r="S265" s="120"/>
      <c r="T265" s="121"/>
      <c r="U265" s="121"/>
      <c r="V265" s="121"/>
      <c r="W265" s="122"/>
      <c r="X265" s="113"/>
      <c r="Y265" s="105"/>
      <c r="Z265" s="105"/>
      <c r="AA265" s="105"/>
    </row>
    <row r="266" spans="1:27" ht="24.75" customHeight="1" x14ac:dyDescent="0.25">
      <c r="A266" s="340" t="s">
        <v>1664</v>
      </c>
      <c r="B266" s="304"/>
      <c r="C266" s="304"/>
      <c r="D266" s="232" t="s">
        <v>130</v>
      </c>
      <c r="E266" s="234" t="s">
        <v>787</v>
      </c>
      <c r="F266" s="305">
        <v>2</v>
      </c>
      <c r="G266" s="305"/>
      <c r="H266" s="305">
        <f t="shared" si="30"/>
        <v>0</v>
      </c>
      <c r="I266" s="964"/>
      <c r="J266" s="105"/>
      <c r="K266" s="135"/>
      <c r="L266" s="105"/>
      <c r="M266" s="105"/>
      <c r="N266" s="105"/>
      <c r="O266" s="135"/>
      <c r="Q266" s="105"/>
      <c r="R266" s="105"/>
      <c r="S266" s="120"/>
      <c r="T266" s="121"/>
      <c r="U266" s="121"/>
      <c r="V266" s="121"/>
      <c r="W266" s="122"/>
      <c r="X266" s="113"/>
      <c r="Y266" s="105"/>
      <c r="Z266" s="105"/>
      <c r="AA266" s="105"/>
    </row>
    <row r="267" spans="1:27" ht="24.75" customHeight="1" x14ac:dyDescent="0.25">
      <c r="A267" s="340" t="s">
        <v>1665</v>
      </c>
      <c r="B267" s="304"/>
      <c r="C267" s="304"/>
      <c r="D267" s="232" t="s">
        <v>130</v>
      </c>
      <c r="E267" s="234" t="s">
        <v>788</v>
      </c>
      <c r="F267" s="305">
        <v>2</v>
      </c>
      <c r="G267" s="305"/>
      <c r="H267" s="305">
        <f t="shared" si="30"/>
        <v>0</v>
      </c>
      <c r="I267" s="964"/>
      <c r="J267" s="105"/>
      <c r="K267" s="135"/>
      <c r="L267" s="105"/>
      <c r="M267" s="105"/>
      <c r="N267" s="105"/>
      <c r="O267" s="135"/>
      <c r="Q267" s="105"/>
      <c r="R267" s="105"/>
      <c r="S267" s="120"/>
      <c r="T267" s="121"/>
      <c r="U267" s="121"/>
      <c r="V267" s="121"/>
      <c r="W267" s="122"/>
      <c r="X267" s="113"/>
      <c r="Y267" s="105"/>
      <c r="Z267" s="105"/>
      <c r="AA267" s="105"/>
    </row>
    <row r="268" spans="1:27" ht="24.75" customHeight="1" x14ac:dyDescent="0.25">
      <c r="A268" s="340" t="s">
        <v>1666</v>
      </c>
      <c r="B268" s="304"/>
      <c r="C268" s="304"/>
      <c r="D268" s="232" t="s">
        <v>130</v>
      </c>
      <c r="E268" s="234" t="s">
        <v>637</v>
      </c>
      <c r="F268" s="305">
        <v>20</v>
      </c>
      <c r="G268" s="305"/>
      <c r="H268" s="305">
        <f t="shared" si="30"/>
        <v>0</v>
      </c>
      <c r="I268" s="964"/>
      <c r="J268" s="105"/>
      <c r="K268" s="135"/>
      <c r="L268" s="105"/>
      <c r="M268" s="105"/>
      <c r="N268" s="105"/>
      <c r="O268" s="135"/>
      <c r="Q268" s="105"/>
      <c r="R268" s="105"/>
      <c r="S268" s="120"/>
      <c r="T268" s="121"/>
      <c r="U268" s="121"/>
      <c r="V268" s="121"/>
      <c r="W268" s="122"/>
      <c r="X268" s="113"/>
      <c r="Y268" s="105"/>
      <c r="Z268" s="105"/>
      <c r="AA268" s="105"/>
    </row>
    <row r="269" spans="1:27" ht="24.75" customHeight="1" x14ac:dyDescent="0.25">
      <c r="A269" s="340" t="s">
        <v>1667</v>
      </c>
      <c r="B269" s="304"/>
      <c r="C269" s="304"/>
      <c r="D269" s="232" t="s">
        <v>130</v>
      </c>
      <c r="E269" s="234" t="s">
        <v>789</v>
      </c>
      <c r="F269" s="305">
        <v>3</v>
      </c>
      <c r="G269" s="305"/>
      <c r="H269" s="305">
        <f t="shared" si="30"/>
        <v>0</v>
      </c>
      <c r="I269" s="964"/>
      <c r="J269" s="105"/>
      <c r="K269" s="135"/>
      <c r="L269" s="105"/>
      <c r="M269" s="105"/>
      <c r="N269" s="105"/>
      <c r="O269" s="135"/>
      <c r="Q269" s="105"/>
      <c r="R269" s="105"/>
      <c r="S269" s="120"/>
      <c r="T269" s="121"/>
      <c r="U269" s="121"/>
      <c r="V269" s="121"/>
      <c r="W269" s="122"/>
      <c r="X269" s="113"/>
      <c r="Y269" s="105"/>
      <c r="Z269" s="105"/>
      <c r="AA269" s="105"/>
    </row>
    <row r="270" spans="1:27" ht="24.75" customHeight="1" x14ac:dyDescent="0.25">
      <c r="A270" s="340" t="s">
        <v>1668</v>
      </c>
      <c r="B270" s="304"/>
      <c r="C270" s="304"/>
      <c r="D270" s="232" t="s">
        <v>130</v>
      </c>
      <c r="E270" s="234" t="s">
        <v>636</v>
      </c>
      <c r="F270" s="305">
        <v>6</v>
      </c>
      <c r="G270" s="305"/>
      <c r="H270" s="305">
        <f t="shared" si="30"/>
        <v>0</v>
      </c>
      <c r="I270" s="964"/>
      <c r="J270" s="105"/>
      <c r="K270" s="135"/>
      <c r="L270" s="105"/>
      <c r="M270" s="105"/>
      <c r="N270" s="105"/>
      <c r="O270" s="135"/>
      <c r="Q270" s="105"/>
      <c r="R270" s="105"/>
      <c r="S270" s="120"/>
      <c r="T270" s="121"/>
      <c r="U270" s="121"/>
      <c r="V270" s="121"/>
      <c r="W270" s="122"/>
      <c r="X270" s="113"/>
      <c r="Y270" s="105"/>
      <c r="Z270" s="105"/>
      <c r="AA270" s="105"/>
    </row>
    <row r="271" spans="1:27" ht="12.75" customHeight="1" x14ac:dyDescent="0.25">
      <c r="A271" s="354" t="s">
        <v>1669</v>
      </c>
      <c r="B271" s="366"/>
      <c r="C271" s="366"/>
      <c r="D271" s="233"/>
      <c r="E271" s="356" t="s">
        <v>451</v>
      </c>
      <c r="F271" s="402"/>
      <c r="G271" s="305"/>
      <c r="H271" s="305"/>
      <c r="I271" s="964"/>
      <c r="J271" s="105"/>
      <c r="K271" s="135"/>
      <c r="L271" s="105"/>
      <c r="M271" s="105"/>
      <c r="N271" s="105"/>
      <c r="O271" s="135"/>
      <c r="Q271" s="105"/>
      <c r="R271" s="105"/>
      <c r="S271" s="120"/>
      <c r="T271" s="121"/>
      <c r="U271" s="121"/>
      <c r="V271" s="121"/>
      <c r="W271" s="122"/>
      <c r="X271" s="113"/>
      <c r="Y271" s="105"/>
      <c r="Z271" s="105"/>
      <c r="AA271" s="105"/>
    </row>
    <row r="272" spans="1:27" ht="24.75" customHeight="1" x14ac:dyDescent="0.25">
      <c r="A272" s="340" t="s">
        <v>1670</v>
      </c>
      <c r="B272" s="304"/>
      <c r="C272" s="304"/>
      <c r="D272" s="232" t="s">
        <v>133</v>
      </c>
      <c r="E272" s="234" t="s">
        <v>715</v>
      </c>
      <c r="F272" s="305">
        <f>3*4</f>
        <v>12</v>
      </c>
      <c r="G272" s="305"/>
      <c r="H272" s="305">
        <f t="shared" ref="H272:H301" si="31">ROUND(F272*G272,2)</f>
        <v>0</v>
      </c>
      <c r="I272" s="964"/>
      <c r="J272" s="105"/>
      <c r="K272" s="135"/>
      <c r="L272" s="105"/>
      <c r="M272" s="105"/>
      <c r="N272" s="105"/>
      <c r="O272" s="135"/>
      <c r="Q272" s="105"/>
      <c r="R272" s="105"/>
      <c r="S272" s="120"/>
      <c r="T272" s="121"/>
      <c r="U272" s="121"/>
      <c r="V272" s="121"/>
      <c r="W272" s="122"/>
      <c r="X272" s="113"/>
      <c r="Y272" s="105"/>
      <c r="Z272" s="105"/>
      <c r="AA272" s="105"/>
    </row>
    <row r="273" spans="1:27" ht="24.75" customHeight="1" x14ac:dyDescent="0.25">
      <c r="A273" s="340" t="s">
        <v>1671</v>
      </c>
      <c r="B273" s="304"/>
      <c r="C273" s="304"/>
      <c r="D273" s="232" t="s">
        <v>133</v>
      </c>
      <c r="E273" s="234" t="s">
        <v>648</v>
      </c>
      <c r="F273" s="305">
        <v>38.5</v>
      </c>
      <c r="G273" s="305"/>
      <c r="H273" s="305">
        <f t="shared" si="31"/>
        <v>0</v>
      </c>
      <c r="I273" s="964"/>
      <c r="J273" s="105"/>
      <c r="K273" s="135"/>
      <c r="L273" s="105"/>
      <c r="M273" s="105"/>
      <c r="N273" s="105"/>
      <c r="O273" s="135"/>
      <c r="Q273" s="105"/>
      <c r="R273" s="105"/>
      <c r="S273" s="120"/>
      <c r="T273" s="121"/>
      <c r="U273" s="121"/>
      <c r="V273" s="121"/>
      <c r="W273" s="122"/>
      <c r="X273" s="113"/>
      <c r="Y273" s="105"/>
      <c r="Z273" s="105"/>
      <c r="AA273" s="105"/>
    </row>
    <row r="274" spans="1:27" ht="24.75" customHeight="1" x14ac:dyDescent="0.25">
      <c r="A274" s="340" t="s">
        <v>1672</v>
      </c>
      <c r="B274" s="304"/>
      <c r="C274" s="304"/>
      <c r="D274" s="232" t="s">
        <v>133</v>
      </c>
      <c r="E274" s="234" t="s">
        <v>790</v>
      </c>
      <c r="F274" s="305">
        <v>18</v>
      </c>
      <c r="G274" s="305"/>
      <c r="H274" s="305">
        <f t="shared" si="31"/>
        <v>0</v>
      </c>
      <c r="I274" s="964"/>
      <c r="J274" s="105"/>
      <c r="K274" s="135"/>
      <c r="L274" s="105"/>
      <c r="M274" s="105"/>
      <c r="N274" s="105"/>
      <c r="O274" s="135"/>
      <c r="Q274" s="105"/>
      <c r="R274" s="105"/>
      <c r="S274" s="120"/>
      <c r="T274" s="121"/>
      <c r="U274" s="121"/>
      <c r="V274" s="121"/>
      <c r="W274" s="122"/>
      <c r="X274" s="113"/>
      <c r="Y274" s="105"/>
      <c r="Z274" s="105"/>
      <c r="AA274" s="105"/>
    </row>
    <row r="275" spans="1:27" ht="24.75" customHeight="1" x14ac:dyDescent="0.25">
      <c r="A275" s="340" t="s">
        <v>1673</v>
      </c>
      <c r="B275" s="304"/>
      <c r="C275" s="304"/>
      <c r="D275" s="232" t="s">
        <v>133</v>
      </c>
      <c r="E275" s="234" t="s">
        <v>649</v>
      </c>
      <c r="F275" s="305">
        <v>42</v>
      </c>
      <c r="G275" s="305"/>
      <c r="H275" s="305">
        <f t="shared" si="31"/>
        <v>0</v>
      </c>
      <c r="I275" s="964"/>
      <c r="J275" s="105"/>
      <c r="K275" s="135"/>
      <c r="L275" s="105"/>
      <c r="M275" s="105"/>
      <c r="N275" s="105"/>
      <c r="O275" s="135"/>
      <c r="Q275" s="105"/>
      <c r="R275" s="105"/>
      <c r="S275" s="120"/>
      <c r="T275" s="121"/>
      <c r="U275" s="121"/>
      <c r="V275" s="121"/>
      <c r="W275" s="122"/>
      <c r="X275" s="113"/>
      <c r="Y275" s="105"/>
      <c r="Z275" s="105"/>
      <c r="AA275" s="105"/>
    </row>
    <row r="276" spans="1:27" ht="24.75" customHeight="1" x14ac:dyDescent="0.25">
      <c r="A276" s="340" t="s">
        <v>1674</v>
      </c>
      <c r="B276" s="304"/>
      <c r="C276" s="304"/>
      <c r="D276" s="232" t="s">
        <v>130</v>
      </c>
      <c r="E276" s="234" t="s">
        <v>791</v>
      </c>
      <c r="F276" s="305">
        <v>12</v>
      </c>
      <c r="G276" s="305"/>
      <c r="H276" s="305">
        <f t="shared" si="31"/>
        <v>0</v>
      </c>
      <c r="I276" s="964"/>
      <c r="J276" s="105"/>
      <c r="K276" s="135"/>
      <c r="L276" s="105"/>
      <c r="M276" s="105"/>
      <c r="N276" s="105"/>
      <c r="O276" s="135"/>
      <c r="Q276" s="105"/>
      <c r="R276" s="105"/>
      <c r="S276" s="120"/>
      <c r="T276" s="121"/>
      <c r="U276" s="121"/>
      <c r="V276" s="121"/>
      <c r="W276" s="122"/>
      <c r="X276" s="113"/>
      <c r="Y276" s="105"/>
      <c r="Z276" s="105"/>
      <c r="AA276" s="105"/>
    </row>
    <row r="277" spans="1:27" ht="24.75" customHeight="1" x14ac:dyDescent="0.25">
      <c r="A277" s="340" t="s">
        <v>1675</v>
      </c>
      <c r="B277" s="304"/>
      <c r="C277" s="304"/>
      <c r="D277" s="232" t="s">
        <v>130</v>
      </c>
      <c r="E277" s="234" t="s">
        <v>792</v>
      </c>
      <c r="F277" s="305">
        <v>8</v>
      </c>
      <c r="G277" s="305"/>
      <c r="H277" s="305">
        <f t="shared" si="31"/>
        <v>0</v>
      </c>
      <c r="I277" s="964"/>
      <c r="J277" s="105"/>
      <c r="K277" s="135"/>
      <c r="L277" s="105"/>
      <c r="M277" s="105"/>
      <c r="N277" s="105"/>
      <c r="O277" s="135"/>
      <c r="Q277" s="105"/>
      <c r="R277" s="105"/>
      <c r="S277" s="120"/>
      <c r="T277" s="121"/>
      <c r="U277" s="121"/>
      <c r="V277" s="121"/>
      <c r="W277" s="122"/>
      <c r="X277" s="113"/>
      <c r="Y277" s="105"/>
      <c r="Z277" s="105"/>
      <c r="AA277" s="105"/>
    </row>
    <row r="278" spans="1:27" ht="24.75" customHeight="1" x14ac:dyDescent="0.25">
      <c r="A278" s="340" t="s">
        <v>1676</v>
      </c>
      <c r="B278" s="304"/>
      <c r="C278" s="304"/>
      <c r="D278" s="232" t="s">
        <v>130</v>
      </c>
      <c r="E278" s="234" t="s">
        <v>647</v>
      </c>
      <c r="F278" s="305">
        <v>4</v>
      </c>
      <c r="G278" s="305"/>
      <c r="H278" s="305">
        <f t="shared" si="31"/>
        <v>0</v>
      </c>
      <c r="I278" s="964"/>
      <c r="J278" s="105"/>
      <c r="K278" s="135"/>
      <c r="L278" s="105"/>
      <c r="M278" s="105"/>
      <c r="N278" s="105"/>
      <c r="O278" s="135"/>
      <c r="Q278" s="105"/>
      <c r="R278" s="105"/>
      <c r="S278" s="120"/>
      <c r="T278" s="121"/>
      <c r="U278" s="121"/>
      <c r="V278" s="121"/>
      <c r="W278" s="122"/>
      <c r="X278" s="113"/>
      <c r="Y278" s="105"/>
      <c r="Z278" s="105"/>
      <c r="AA278" s="105"/>
    </row>
    <row r="279" spans="1:27" ht="24.75" customHeight="1" x14ac:dyDescent="0.25">
      <c r="A279" s="340" t="s">
        <v>1677</v>
      </c>
      <c r="B279" s="304"/>
      <c r="C279" s="304"/>
      <c r="D279" s="232" t="s">
        <v>130</v>
      </c>
      <c r="E279" s="234" t="s">
        <v>793</v>
      </c>
      <c r="F279" s="305">
        <v>8</v>
      </c>
      <c r="G279" s="305"/>
      <c r="H279" s="305">
        <f t="shared" si="31"/>
        <v>0</v>
      </c>
      <c r="I279" s="964"/>
      <c r="J279" s="105"/>
      <c r="K279" s="135"/>
      <c r="L279" s="105"/>
      <c r="M279" s="105"/>
      <c r="N279" s="105"/>
      <c r="O279" s="135"/>
      <c r="Q279" s="105"/>
      <c r="R279" s="105"/>
      <c r="S279" s="120"/>
      <c r="T279" s="121"/>
      <c r="U279" s="121"/>
      <c r="V279" s="121"/>
      <c r="W279" s="122"/>
      <c r="X279" s="113"/>
      <c r="Y279" s="105"/>
      <c r="Z279" s="105"/>
      <c r="AA279" s="105"/>
    </row>
    <row r="280" spans="1:27" ht="24.75" customHeight="1" x14ac:dyDescent="0.25">
      <c r="A280" s="340" t="s">
        <v>1678</v>
      </c>
      <c r="B280" s="304"/>
      <c r="C280" s="304"/>
      <c r="D280" s="232" t="s">
        <v>130</v>
      </c>
      <c r="E280" s="234" t="s">
        <v>794</v>
      </c>
      <c r="F280" s="305">
        <v>12</v>
      </c>
      <c r="G280" s="305"/>
      <c r="H280" s="305">
        <f t="shared" si="31"/>
        <v>0</v>
      </c>
      <c r="I280" s="964"/>
      <c r="J280" s="105"/>
      <c r="K280" s="135"/>
      <c r="L280" s="105"/>
      <c r="M280" s="105"/>
      <c r="N280" s="105"/>
      <c r="O280" s="135"/>
      <c r="Q280" s="105"/>
      <c r="R280" s="105"/>
      <c r="S280" s="120"/>
      <c r="T280" s="121"/>
      <c r="U280" s="121"/>
      <c r="V280" s="121"/>
      <c r="W280" s="122"/>
      <c r="X280" s="113"/>
      <c r="Y280" s="105"/>
      <c r="Z280" s="105"/>
      <c r="AA280" s="105"/>
    </row>
    <row r="281" spans="1:27" ht="24.75" customHeight="1" x14ac:dyDescent="0.25">
      <c r="A281" s="340" t="s">
        <v>1679</v>
      </c>
      <c r="B281" s="304"/>
      <c r="C281" s="304"/>
      <c r="D281" s="232" t="s">
        <v>130</v>
      </c>
      <c r="E281" s="234" t="s">
        <v>795</v>
      </c>
      <c r="F281" s="305">
        <v>4</v>
      </c>
      <c r="G281" s="305"/>
      <c r="H281" s="305">
        <f t="shared" si="31"/>
        <v>0</v>
      </c>
      <c r="I281" s="964"/>
      <c r="J281" s="105"/>
      <c r="K281" s="135"/>
      <c r="L281" s="105"/>
      <c r="M281" s="105"/>
      <c r="N281" s="105"/>
      <c r="O281" s="135"/>
      <c r="Q281" s="105"/>
      <c r="R281" s="105"/>
      <c r="S281" s="120"/>
      <c r="T281" s="121"/>
      <c r="U281" s="121"/>
      <c r="V281" s="121"/>
      <c r="W281" s="122"/>
      <c r="X281" s="113"/>
      <c r="Y281" s="105"/>
      <c r="Z281" s="105"/>
      <c r="AA281" s="105"/>
    </row>
    <row r="282" spans="1:27" ht="24.75" customHeight="1" x14ac:dyDescent="0.25">
      <c r="A282" s="340" t="s">
        <v>1680</v>
      </c>
      <c r="B282" s="304"/>
      <c r="C282" s="304"/>
      <c r="D282" s="232" t="s">
        <v>130</v>
      </c>
      <c r="E282" s="234" t="s">
        <v>796</v>
      </c>
      <c r="F282" s="305">
        <v>4</v>
      </c>
      <c r="G282" s="305"/>
      <c r="H282" s="305">
        <f t="shared" si="31"/>
        <v>0</v>
      </c>
      <c r="I282" s="964"/>
      <c r="J282" s="105"/>
      <c r="K282" s="135"/>
      <c r="L282" s="105"/>
      <c r="M282" s="105"/>
      <c r="N282" s="105"/>
      <c r="O282" s="135"/>
      <c r="Q282" s="105"/>
      <c r="R282" s="105"/>
      <c r="S282" s="120"/>
      <c r="T282" s="121"/>
      <c r="U282" s="121"/>
      <c r="V282" s="121"/>
      <c r="W282" s="122"/>
      <c r="X282" s="113"/>
      <c r="Y282" s="105"/>
      <c r="Z282" s="105"/>
      <c r="AA282" s="105"/>
    </row>
    <row r="283" spans="1:27" ht="24.75" customHeight="1" x14ac:dyDescent="0.25">
      <c r="A283" s="340" t="s">
        <v>1681</v>
      </c>
      <c r="B283" s="304"/>
      <c r="C283" s="304"/>
      <c r="D283" s="232" t="s">
        <v>130</v>
      </c>
      <c r="E283" s="234" t="s">
        <v>797</v>
      </c>
      <c r="F283" s="305">
        <v>8</v>
      </c>
      <c r="G283" s="305"/>
      <c r="H283" s="305">
        <f t="shared" si="31"/>
        <v>0</v>
      </c>
      <c r="I283" s="964"/>
      <c r="J283" s="105"/>
      <c r="K283" s="135"/>
      <c r="L283" s="105"/>
      <c r="M283" s="105"/>
      <c r="N283" s="105"/>
      <c r="O283" s="135"/>
      <c r="Q283" s="105"/>
      <c r="R283" s="105"/>
      <c r="S283" s="120"/>
      <c r="T283" s="121"/>
      <c r="U283" s="121"/>
      <c r="V283" s="121"/>
      <c r="W283" s="122"/>
      <c r="X283" s="113"/>
      <c r="Y283" s="105"/>
      <c r="Z283" s="105"/>
      <c r="AA283" s="105"/>
    </row>
    <row r="284" spans="1:27" ht="24.75" customHeight="1" x14ac:dyDescent="0.25">
      <c r="A284" s="340" t="s">
        <v>1682</v>
      </c>
      <c r="B284" s="304"/>
      <c r="C284" s="304"/>
      <c r="D284" s="232" t="s">
        <v>130</v>
      </c>
      <c r="E284" s="234" t="s">
        <v>651</v>
      </c>
      <c r="F284" s="305">
        <v>2</v>
      </c>
      <c r="G284" s="305"/>
      <c r="H284" s="305">
        <f t="shared" si="31"/>
        <v>0</v>
      </c>
      <c r="I284" s="964"/>
      <c r="J284" s="105"/>
      <c r="K284" s="135"/>
      <c r="L284" s="105"/>
      <c r="M284" s="105"/>
      <c r="N284" s="105"/>
      <c r="O284" s="135"/>
      <c r="Q284" s="105"/>
      <c r="R284" s="105"/>
      <c r="S284" s="120"/>
      <c r="T284" s="121"/>
      <c r="U284" s="121"/>
      <c r="V284" s="121"/>
      <c r="W284" s="122"/>
      <c r="X284" s="113"/>
      <c r="Y284" s="105"/>
      <c r="Z284" s="105"/>
      <c r="AA284" s="105"/>
    </row>
    <row r="285" spans="1:27" ht="24.75" customHeight="1" x14ac:dyDescent="0.25">
      <c r="A285" s="340" t="s">
        <v>1683</v>
      </c>
      <c r="B285" s="304"/>
      <c r="C285" s="304"/>
      <c r="D285" s="232" t="s">
        <v>130</v>
      </c>
      <c r="E285" s="234" t="s">
        <v>798</v>
      </c>
      <c r="F285" s="305">
        <v>4</v>
      </c>
      <c r="G285" s="305"/>
      <c r="H285" s="305">
        <f t="shared" si="31"/>
        <v>0</v>
      </c>
      <c r="I285" s="964"/>
      <c r="J285" s="105"/>
      <c r="K285" s="135"/>
      <c r="L285" s="105"/>
      <c r="M285" s="105"/>
      <c r="N285" s="105"/>
      <c r="O285" s="135"/>
      <c r="Q285" s="105"/>
      <c r="R285" s="105"/>
      <c r="S285" s="120"/>
      <c r="T285" s="121"/>
      <c r="U285" s="121"/>
      <c r="V285" s="121"/>
      <c r="W285" s="122"/>
      <c r="X285" s="113"/>
      <c r="Y285" s="105"/>
      <c r="Z285" s="105"/>
      <c r="AA285" s="105"/>
    </row>
    <row r="286" spans="1:27" ht="24.75" customHeight="1" x14ac:dyDescent="0.25">
      <c r="A286" s="340" t="s">
        <v>1684</v>
      </c>
      <c r="B286" s="304"/>
      <c r="C286" s="304"/>
      <c r="D286" s="232" t="s">
        <v>130</v>
      </c>
      <c r="E286" s="234" t="s">
        <v>799</v>
      </c>
      <c r="F286" s="305">
        <v>6</v>
      </c>
      <c r="G286" s="305"/>
      <c r="H286" s="305">
        <f t="shared" si="31"/>
        <v>0</v>
      </c>
      <c r="I286" s="964"/>
      <c r="J286" s="105"/>
      <c r="K286" s="135"/>
      <c r="L286" s="105"/>
      <c r="M286" s="105"/>
      <c r="N286" s="105"/>
      <c r="O286" s="135"/>
      <c r="Q286" s="105"/>
      <c r="R286" s="105"/>
      <c r="S286" s="120"/>
      <c r="T286" s="121"/>
      <c r="U286" s="121"/>
      <c r="V286" s="121"/>
      <c r="W286" s="122"/>
      <c r="X286" s="113"/>
      <c r="Y286" s="105"/>
      <c r="Z286" s="105"/>
      <c r="AA286" s="105"/>
    </row>
    <row r="287" spans="1:27" ht="24.75" customHeight="1" x14ac:dyDescent="0.25">
      <c r="A287" s="340" t="s">
        <v>1685</v>
      </c>
      <c r="B287" s="304"/>
      <c r="C287" s="304"/>
      <c r="D287" s="232" t="s">
        <v>130</v>
      </c>
      <c r="E287" s="234" t="s">
        <v>800</v>
      </c>
      <c r="F287" s="305">
        <v>5</v>
      </c>
      <c r="G287" s="305"/>
      <c r="H287" s="305">
        <f t="shared" si="31"/>
        <v>0</v>
      </c>
      <c r="I287" s="964"/>
      <c r="J287" s="105"/>
      <c r="K287" s="135"/>
      <c r="L287" s="105"/>
      <c r="M287" s="105"/>
      <c r="N287" s="105"/>
      <c r="O287" s="135"/>
      <c r="Q287" s="105"/>
      <c r="R287" s="105"/>
      <c r="S287" s="120"/>
      <c r="T287" s="121"/>
      <c r="U287" s="121"/>
      <c r="V287" s="121"/>
      <c r="W287" s="122"/>
      <c r="X287" s="113"/>
      <c r="Y287" s="105"/>
      <c r="Z287" s="105"/>
      <c r="AA287" s="105"/>
    </row>
    <row r="288" spans="1:27" ht="24.75" customHeight="1" x14ac:dyDescent="0.25">
      <c r="A288" s="340" t="s">
        <v>1686</v>
      </c>
      <c r="B288" s="304"/>
      <c r="C288" s="304"/>
      <c r="D288" s="232" t="s">
        <v>130</v>
      </c>
      <c r="E288" s="234" t="s">
        <v>801</v>
      </c>
      <c r="F288" s="305">
        <v>4</v>
      </c>
      <c r="G288" s="305"/>
      <c r="H288" s="305">
        <f t="shared" si="31"/>
        <v>0</v>
      </c>
      <c r="I288" s="964"/>
      <c r="J288" s="105"/>
      <c r="K288" s="135"/>
      <c r="L288" s="105"/>
      <c r="M288" s="105"/>
      <c r="N288" s="105"/>
      <c r="O288" s="135"/>
      <c r="Q288" s="105"/>
      <c r="R288" s="105"/>
      <c r="S288" s="120"/>
      <c r="T288" s="121"/>
      <c r="U288" s="121"/>
      <c r="V288" s="121"/>
      <c r="W288" s="122"/>
      <c r="X288" s="113"/>
      <c r="Y288" s="105"/>
      <c r="Z288" s="105"/>
      <c r="AA288" s="105"/>
    </row>
    <row r="289" spans="1:27" ht="24.75" customHeight="1" x14ac:dyDescent="0.25">
      <c r="A289" s="340" t="s">
        <v>1687</v>
      </c>
      <c r="B289" s="304"/>
      <c r="C289" s="304"/>
      <c r="D289" s="232" t="s">
        <v>130</v>
      </c>
      <c r="E289" s="234" t="s">
        <v>652</v>
      </c>
      <c r="F289" s="305">
        <v>6</v>
      </c>
      <c r="G289" s="305"/>
      <c r="H289" s="305">
        <f t="shared" si="31"/>
        <v>0</v>
      </c>
      <c r="I289" s="964"/>
      <c r="J289" s="105"/>
      <c r="K289" s="135"/>
      <c r="L289" s="105"/>
      <c r="M289" s="105"/>
      <c r="N289" s="105"/>
      <c r="O289" s="135"/>
      <c r="Q289" s="105"/>
      <c r="R289" s="105"/>
      <c r="S289" s="120"/>
      <c r="T289" s="121"/>
      <c r="U289" s="121"/>
      <c r="V289" s="121"/>
      <c r="W289" s="122"/>
      <c r="X289" s="113"/>
      <c r="Y289" s="105"/>
      <c r="Z289" s="105"/>
      <c r="AA289" s="105"/>
    </row>
    <row r="290" spans="1:27" ht="24.75" customHeight="1" x14ac:dyDescent="0.25">
      <c r="A290" s="340" t="s">
        <v>1688</v>
      </c>
      <c r="B290" s="304"/>
      <c r="C290" s="304"/>
      <c r="D290" s="232" t="s">
        <v>130</v>
      </c>
      <c r="E290" s="234" t="s">
        <v>802</v>
      </c>
      <c r="F290" s="305">
        <v>2</v>
      </c>
      <c r="G290" s="305"/>
      <c r="H290" s="305">
        <f t="shared" si="31"/>
        <v>0</v>
      </c>
      <c r="I290" s="964"/>
      <c r="J290" s="105"/>
      <c r="K290" s="135"/>
      <c r="L290" s="105"/>
      <c r="M290" s="105"/>
      <c r="N290" s="105"/>
      <c r="O290" s="135"/>
      <c r="Q290" s="105"/>
      <c r="R290" s="105"/>
      <c r="S290" s="120"/>
      <c r="T290" s="121"/>
      <c r="U290" s="121"/>
      <c r="V290" s="121"/>
      <c r="W290" s="122"/>
      <c r="X290" s="113"/>
      <c r="Y290" s="105"/>
      <c r="Z290" s="105"/>
      <c r="AA290" s="105"/>
    </row>
    <row r="291" spans="1:27" ht="24.75" customHeight="1" x14ac:dyDescent="0.25">
      <c r="A291" s="340" t="s">
        <v>1689</v>
      </c>
      <c r="B291" s="304"/>
      <c r="C291" s="304"/>
      <c r="D291" s="232" t="s">
        <v>130</v>
      </c>
      <c r="E291" s="234" t="s">
        <v>803</v>
      </c>
      <c r="F291" s="305">
        <v>5</v>
      </c>
      <c r="G291" s="305"/>
      <c r="H291" s="305">
        <f t="shared" si="31"/>
        <v>0</v>
      </c>
      <c r="I291" s="964"/>
      <c r="J291" s="105"/>
      <c r="K291" s="135"/>
      <c r="L291" s="105"/>
      <c r="M291" s="105"/>
      <c r="N291" s="105"/>
      <c r="O291" s="135"/>
      <c r="Q291" s="105"/>
      <c r="R291" s="105"/>
      <c r="S291" s="120"/>
      <c r="T291" s="121"/>
      <c r="U291" s="121"/>
      <c r="V291" s="121"/>
      <c r="W291" s="122"/>
      <c r="X291" s="113"/>
      <c r="Y291" s="105"/>
      <c r="Z291" s="105"/>
      <c r="AA291" s="105"/>
    </row>
    <row r="292" spans="1:27" ht="24.75" customHeight="1" x14ac:dyDescent="0.25">
      <c r="A292" s="340" t="s">
        <v>1690</v>
      </c>
      <c r="B292" s="304"/>
      <c r="C292" s="304"/>
      <c r="D292" s="232" t="s">
        <v>130</v>
      </c>
      <c r="E292" s="234" t="s">
        <v>646</v>
      </c>
      <c r="F292" s="305">
        <v>1</v>
      </c>
      <c r="G292" s="305"/>
      <c r="H292" s="305">
        <f t="shared" si="31"/>
        <v>0</v>
      </c>
      <c r="I292" s="964"/>
      <c r="J292" s="105"/>
      <c r="K292" s="135"/>
      <c r="L292" s="105"/>
      <c r="M292" s="105"/>
      <c r="N292" s="105"/>
      <c r="O292" s="135"/>
      <c r="Q292" s="105"/>
      <c r="R292" s="105"/>
      <c r="S292" s="120"/>
      <c r="T292" s="121"/>
      <c r="U292" s="121"/>
      <c r="V292" s="121"/>
      <c r="W292" s="122"/>
      <c r="X292" s="113"/>
      <c r="Y292" s="105"/>
      <c r="Z292" s="105"/>
      <c r="AA292" s="105"/>
    </row>
    <row r="293" spans="1:27" ht="24.75" customHeight="1" x14ac:dyDescent="0.25">
      <c r="A293" s="340" t="s">
        <v>1691</v>
      </c>
      <c r="B293" s="304"/>
      <c r="C293" s="304"/>
      <c r="D293" s="232" t="s">
        <v>130</v>
      </c>
      <c r="E293" s="234" t="s">
        <v>804</v>
      </c>
      <c r="F293" s="305">
        <v>4</v>
      </c>
      <c r="G293" s="305"/>
      <c r="H293" s="305">
        <f t="shared" si="31"/>
        <v>0</v>
      </c>
      <c r="I293" s="964"/>
      <c r="J293" s="105"/>
      <c r="K293" s="135"/>
      <c r="L293" s="105"/>
      <c r="M293" s="105"/>
      <c r="N293" s="105"/>
      <c r="O293" s="135"/>
      <c r="Q293" s="105"/>
      <c r="R293" s="105"/>
      <c r="S293" s="120"/>
      <c r="T293" s="121"/>
      <c r="U293" s="121"/>
      <c r="V293" s="121"/>
      <c r="W293" s="122"/>
      <c r="X293" s="113"/>
      <c r="Y293" s="105"/>
      <c r="Z293" s="105"/>
      <c r="AA293" s="105"/>
    </row>
    <row r="294" spans="1:27" ht="24.75" customHeight="1" x14ac:dyDescent="0.25">
      <c r="A294" s="340" t="s">
        <v>1692</v>
      </c>
      <c r="B294" s="304"/>
      <c r="C294" s="304"/>
      <c r="D294" s="232" t="s">
        <v>130</v>
      </c>
      <c r="E294" s="234" t="s">
        <v>805</v>
      </c>
      <c r="F294" s="305">
        <v>2</v>
      </c>
      <c r="G294" s="305"/>
      <c r="H294" s="305">
        <f t="shared" si="31"/>
        <v>0</v>
      </c>
      <c r="I294" s="964"/>
      <c r="J294" s="105"/>
      <c r="K294" s="135"/>
      <c r="L294" s="105"/>
      <c r="M294" s="105"/>
      <c r="N294" s="105"/>
      <c r="O294" s="135"/>
      <c r="Q294" s="105"/>
      <c r="R294" s="105"/>
      <c r="S294" s="120"/>
      <c r="T294" s="121"/>
      <c r="U294" s="121"/>
      <c r="V294" s="121"/>
      <c r="W294" s="122"/>
      <c r="X294" s="113"/>
      <c r="Y294" s="105"/>
      <c r="Z294" s="105"/>
      <c r="AA294" s="105"/>
    </row>
    <row r="295" spans="1:27" ht="24.75" customHeight="1" x14ac:dyDescent="0.25">
      <c r="A295" s="340" t="s">
        <v>1693</v>
      </c>
      <c r="B295" s="304"/>
      <c r="C295" s="304"/>
      <c r="D295" s="232" t="s">
        <v>130</v>
      </c>
      <c r="E295" s="234" t="s">
        <v>650</v>
      </c>
      <c r="F295" s="305">
        <v>4</v>
      </c>
      <c r="G295" s="305"/>
      <c r="H295" s="305">
        <f t="shared" si="31"/>
        <v>0</v>
      </c>
      <c r="I295" s="964"/>
      <c r="J295" s="105"/>
      <c r="K295" s="135"/>
      <c r="L295" s="105"/>
      <c r="M295" s="105"/>
      <c r="N295" s="105"/>
      <c r="O295" s="135"/>
      <c r="Q295" s="105"/>
      <c r="R295" s="105"/>
      <c r="S295" s="120"/>
      <c r="T295" s="121"/>
      <c r="U295" s="121"/>
      <c r="V295" s="121"/>
      <c r="W295" s="122"/>
      <c r="X295" s="113"/>
      <c r="Y295" s="105"/>
      <c r="Z295" s="105"/>
      <c r="AA295" s="105"/>
    </row>
    <row r="296" spans="1:27" ht="24.75" customHeight="1" x14ac:dyDescent="0.25">
      <c r="A296" s="340" t="s">
        <v>1694</v>
      </c>
      <c r="B296" s="304"/>
      <c r="C296" s="304"/>
      <c r="D296" s="232" t="s">
        <v>130</v>
      </c>
      <c r="E296" s="234" t="s">
        <v>714</v>
      </c>
      <c r="F296" s="305">
        <v>5</v>
      </c>
      <c r="G296" s="305"/>
      <c r="H296" s="305">
        <f t="shared" si="31"/>
        <v>0</v>
      </c>
      <c r="I296" s="964"/>
      <c r="J296" s="105"/>
      <c r="K296" s="135"/>
      <c r="L296" s="105"/>
      <c r="M296" s="105"/>
      <c r="N296" s="105"/>
      <c r="O296" s="135"/>
      <c r="Q296" s="105"/>
      <c r="R296" s="105"/>
      <c r="S296" s="120"/>
      <c r="T296" s="121"/>
      <c r="U296" s="121"/>
      <c r="V296" s="121"/>
      <c r="W296" s="122"/>
      <c r="X296" s="113"/>
      <c r="Y296" s="105"/>
      <c r="Z296" s="105"/>
      <c r="AA296" s="105"/>
    </row>
    <row r="297" spans="1:27" ht="24.75" customHeight="1" x14ac:dyDescent="0.25">
      <c r="A297" s="340" t="s">
        <v>1695</v>
      </c>
      <c r="B297" s="304"/>
      <c r="C297" s="304"/>
      <c r="D297" s="232" t="s">
        <v>130</v>
      </c>
      <c r="E297" s="234" t="s">
        <v>806</v>
      </c>
      <c r="F297" s="305">
        <v>4</v>
      </c>
      <c r="G297" s="305"/>
      <c r="H297" s="305">
        <f t="shared" si="31"/>
        <v>0</v>
      </c>
      <c r="I297" s="964"/>
      <c r="J297" s="105"/>
      <c r="K297" s="135"/>
      <c r="L297" s="105"/>
      <c r="M297" s="105"/>
      <c r="N297" s="105"/>
      <c r="O297" s="135"/>
      <c r="Q297" s="105"/>
      <c r="R297" s="105"/>
      <c r="S297" s="120"/>
      <c r="T297" s="121"/>
      <c r="U297" s="121"/>
      <c r="V297" s="121"/>
      <c r="W297" s="122"/>
      <c r="X297" s="113"/>
      <c r="Y297" s="105"/>
      <c r="Z297" s="105"/>
      <c r="AA297" s="105"/>
    </row>
    <row r="298" spans="1:27" ht="24.75" customHeight="1" x14ac:dyDescent="0.25">
      <c r="A298" s="340" t="s">
        <v>1696</v>
      </c>
      <c r="B298" s="304"/>
      <c r="C298" s="304"/>
      <c r="D298" s="232" t="s">
        <v>130</v>
      </c>
      <c r="E298" s="234" t="s">
        <v>807</v>
      </c>
      <c r="F298" s="305">
        <v>4</v>
      </c>
      <c r="G298" s="305"/>
      <c r="H298" s="305">
        <f t="shared" si="31"/>
        <v>0</v>
      </c>
      <c r="I298" s="964"/>
      <c r="J298" s="190"/>
      <c r="K298" s="135"/>
      <c r="L298" s="105"/>
      <c r="M298" s="105"/>
      <c r="N298" s="105"/>
      <c r="O298" s="135"/>
      <c r="Q298" s="105"/>
      <c r="R298" s="142"/>
      <c r="S298" s="120"/>
      <c r="T298" s="121"/>
      <c r="U298" s="121"/>
      <c r="V298" s="121"/>
      <c r="W298" s="122"/>
      <c r="X298" s="113"/>
      <c r="Y298" s="105"/>
      <c r="Z298" s="105"/>
      <c r="AA298" s="105"/>
    </row>
    <row r="299" spans="1:27" ht="24.75" customHeight="1" x14ac:dyDescent="0.25">
      <c r="A299" s="340" t="s">
        <v>1697</v>
      </c>
      <c r="B299" s="304"/>
      <c r="C299" s="304"/>
      <c r="D299" s="232" t="s">
        <v>130</v>
      </c>
      <c r="E299" s="234" t="s">
        <v>808</v>
      </c>
      <c r="F299" s="305">
        <v>4</v>
      </c>
      <c r="G299" s="305"/>
      <c r="H299" s="305">
        <f t="shared" si="31"/>
        <v>0</v>
      </c>
      <c r="I299" s="964"/>
      <c r="J299" s="105"/>
      <c r="K299" s="135"/>
      <c r="L299" s="105"/>
      <c r="M299" s="105"/>
      <c r="N299" s="105"/>
      <c r="O299" s="135"/>
      <c r="Q299" s="105"/>
      <c r="R299" s="105"/>
      <c r="S299" s="120"/>
      <c r="T299" s="121"/>
      <c r="U299" s="121"/>
      <c r="V299" s="121"/>
      <c r="W299" s="122"/>
      <c r="X299" s="113"/>
      <c r="Y299" s="105"/>
      <c r="Z299" s="105"/>
      <c r="AA299" s="105"/>
    </row>
    <row r="300" spans="1:27" ht="24.75" customHeight="1" x14ac:dyDescent="0.25">
      <c r="A300" s="340" t="s">
        <v>1698</v>
      </c>
      <c r="B300" s="304"/>
      <c r="C300" s="304"/>
      <c r="D300" s="232" t="s">
        <v>130</v>
      </c>
      <c r="E300" s="234" t="s">
        <v>809</v>
      </c>
      <c r="F300" s="305">
        <v>2</v>
      </c>
      <c r="G300" s="305"/>
      <c r="H300" s="305">
        <f t="shared" si="31"/>
        <v>0</v>
      </c>
      <c r="I300" s="964"/>
      <c r="J300" s="190"/>
      <c r="K300" s="135"/>
      <c r="L300" s="105"/>
      <c r="M300" s="105"/>
      <c r="N300" s="105"/>
      <c r="O300" s="135"/>
      <c r="Q300" s="105"/>
      <c r="R300" s="142"/>
      <c r="S300" s="120"/>
      <c r="T300" s="121"/>
      <c r="U300" s="121"/>
      <c r="V300" s="121"/>
      <c r="W300" s="122"/>
      <c r="X300" s="113"/>
      <c r="Y300" s="105"/>
      <c r="Z300" s="105"/>
      <c r="AA300" s="105"/>
    </row>
    <row r="301" spans="1:27" ht="24.75" customHeight="1" x14ac:dyDescent="0.25">
      <c r="A301" s="340" t="s">
        <v>1699</v>
      </c>
      <c r="B301" s="304"/>
      <c r="C301" s="304"/>
      <c r="D301" s="232" t="s">
        <v>130</v>
      </c>
      <c r="E301" s="234" t="s">
        <v>810</v>
      </c>
      <c r="F301" s="305">
        <v>2</v>
      </c>
      <c r="G301" s="305"/>
      <c r="H301" s="305">
        <f t="shared" si="31"/>
        <v>0</v>
      </c>
      <c r="I301" s="964"/>
      <c r="J301" s="105"/>
      <c r="K301" s="135"/>
      <c r="L301" s="105"/>
      <c r="M301" s="105"/>
      <c r="N301" s="105"/>
      <c r="O301" s="135"/>
      <c r="Q301" s="105"/>
      <c r="R301" s="105"/>
      <c r="S301" s="120"/>
      <c r="T301" s="121"/>
      <c r="U301" s="121"/>
      <c r="V301" s="121"/>
      <c r="W301" s="122"/>
      <c r="X301" s="113"/>
      <c r="Y301" s="105"/>
      <c r="Z301" s="105"/>
      <c r="AA301" s="105"/>
    </row>
    <row r="302" spans="1:27" ht="24.75" customHeight="1" x14ac:dyDescent="0.25">
      <c r="A302" s="354" t="s">
        <v>1701</v>
      </c>
      <c r="B302" s="366"/>
      <c r="C302" s="366"/>
      <c r="D302" s="233"/>
      <c r="E302" s="356" t="s">
        <v>811</v>
      </c>
      <c r="F302" s="402"/>
      <c r="G302" s="305"/>
      <c r="H302" s="305"/>
      <c r="I302" s="964"/>
      <c r="J302" s="105"/>
      <c r="K302" s="135"/>
      <c r="L302" s="105"/>
      <c r="M302" s="105"/>
      <c r="N302" s="105"/>
      <c r="O302" s="135"/>
      <c r="Q302" s="105"/>
      <c r="R302" s="105"/>
      <c r="S302" s="120"/>
      <c r="T302" s="121"/>
      <c r="U302" s="121"/>
      <c r="V302" s="121"/>
      <c r="W302" s="122"/>
      <c r="X302" s="113"/>
      <c r="Y302" s="105"/>
      <c r="Z302" s="105"/>
      <c r="AA302" s="105"/>
    </row>
    <row r="303" spans="1:27" ht="34.5" customHeight="1" x14ac:dyDescent="0.25">
      <c r="A303" s="340" t="s">
        <v>1700</v>
      </c>
      <c r="B303" s="304"/>
      <c r="C303" s="304"/>
      <c r="D303" s="232" t="s">
        <v>130</v>
      </c>
      <c r="E303" s="234" t="s">
        <v>812</v>
      </c>
      <c r="F303" s="305">
        <v>2</v>
      </c>
      <c r="G303" s="305"/>
      <c r="H303" s="305">
        <f t="shared" ref="H303:H329" si="32">ROUND(F303*G303,2)</f>
        <v>0</v>
      </c>
      <c r="I303" s="964"/>
      <c r="J303" s="105"/>
      <c r="K303" s="135"/>
      <c r="L303" s="105"/>
      <c r="M303" s="105"/>
      <c r="N303" s="105"/>
      <c r="O303" s="135"/>
      <c r="Q303" s="105"/>
      <c r="R303" s="105"/>
      <c r="S303" s="120"/>
      <c r="T303" s="121"/>
      <c r="U303" s="121"/>
      <c r="V303" s="121"/>
      <c r="W303" s="122"/>
      <c r="X303" s="113"/>
      <c r="Y303" s="105"/>
      <c r="Z303" s="105"/>
      <c r="AA303" s="105"/>
    </row>
    <row r="304" spans="1:27" ht="34.5" customHeight="1" x14ac:dyDescent="0.25">
      <c r="A304" s="340" t="s">
        <v>1702</v>
      </c>
      <c r="B304" s="304"/>
      <c r="C304" s="304"/>
      <c r="D304" s="232" t="s">
        <v>133</v>
      </c>
      <c r="E304" s="234" t="s">
        <v>813</v>
      </c>
      <c r="F304" s="305">
        <v>48</v>
      </c>
      <c r="G304" s="305"/>
      <c r="H304" s="305">
        <f t="shared" si="32"/>
        <v>0</v>
      </c>
      <c r="I304" s="964"/>
      <c r="J304" s="105"/>
      <c r="K304" s="135"/>
      <c r="L304" s="105"/>
      <c r="M304" s="105"/>
      <c r="N304" s="105"/>
      <c r="O304" s="135"/>
      <c r="Q304" s="105"/>
      <c r="R304" s="105"/>
      <c r="S304" s="120"/>
      <c r="T304" s="121"/>
      <c r="U304" s="121"/>
      <c r="V304" s="121"/>
      <c r="W304" s="122"/>
      <c r="X304" s="113"/>
      <c r="Y304" s="105"/>
      <c r="Z304" s="105"/>
      <c r="AA304" s="105"/>
    </row>
    <row r="305" spans="1:27" ht="27.75" customHeight="1" x14ac:dyDescent="0.25">
      <c r="A305" s="340" t="s">
        <v>1703</v>
      </c>
      <c r="B305" s="304"/>
      <c r="C305" s="304"/>
      <c r="D305" s="232" t="s">
        <v>130</v>
      </c>
      <c r="E305" s="234" t="s">
        <v>448</v>
      </c>
      <c r="F305" s="305">
        <v>8</v>
      </c>
      <c r="G305" s="305"/>
      <c r="H305" s="305">
        <f t="shared" si="32"/>
        <v>0</v>
      </c>
      <c r="I305" s="964"/>
      <c r="J305" s="105"/>
      <c r="K305" s="135"/>
      <c r="L305" s="105"/>
      <c r="M305" s="105"/>
      <c r="N305" s="105"/>
      <c r="O305" s="135"/>
      <c r="Q305" s="105"/>
      <c r="R305" s="105"/>
      <c r="S305" s="120"/>
      <c r="T305" s="121"/>
      <c r="U305" s="121"/>
      <c r="V305" s="121"/>
      <c r="W305" s="122"/>
      <c r="X305" s="113"/>
      <c r="Y305" s="105"/>
      <c r="Z305" s="105"/>
      <c r="AA305" s="105"/>
    </row>
    <row r="306" spans="1:27" ht="42.75" customHeight="1" x14ac:dyDescent="0.25">
      <c r="A306" s="340" t="s">
        <v>1704</v>
      </c>
      <c r="B306" s="304"/>
      <c r="C306" s="304"/>
      <c r="D306" s="232" t="s">
        <v>130</v>
      </c>
      <c r="E306" s="234" t="s">
        <v>814</v>
      </c>
      <c r="F306" s="305">
        <v>2</v>
      </c>
      <c r="G306" s="305"/>
      <c r="H306" s="305">
        <f t="shared" si="32"/>
        <v>0</v>
      </c>
      <c r="I306" s="964"/>
      <c r="J306" s="105"/>
      <c r="K306" s="135"/>
      <c r="L306" s="105"/>
      <c r="M306" s="105"/>
      <c r="N306" s="105"/>
      <c r="O306" s="135"/>
      <c r="Q306" s="105"/>
      <c r="R306" s="105"/>
      <c r="S306" s="120"/>
      <c r="T306" s="121"/>
      <c r="U306" s="121"/>
      <c r="V306" s="121"/>
      <c r="W306" s="122"/>
      <c r="X306" s="113"/>
      <c r="Y306" s="105"/>
      <c r="Z306" s="105"/>
      <c r="AA306" s="105"/>
    </row>
    <row r="307" spans="1:27" ht="37.5" customHeight="1" x14ac:dyDescent="0.25">
      <c r="A307" s="340"/>
      <c r="B307" s="304"/>
      <c r="C307" s="304"/>
      <c r="D307" s="232" t="s">
        <v>133</v>
      </c>
      <c r="E307" s="234" t="s">
        <v>2258</v>
      </c>
      <c r="F307" s="305">
        <v>50</v>
      </c>
      <c r="G307" s="305"/>
      <c r="H307" s="305">
        <f t="shared" si="32"/>
        <v>0</v>
      </c>
      <c r="I307" s="964"/>
      <c r="J307" s="105"/>
      <c r="K307" s="135"/>
      <c r="L307" s="105"/>
      <c r="M307" s="105"/>
      <c r="N307" s="105"/>
      <c r="O307" s="135"/>
      <c r="Q307" s="105"/>
      <c r="R307" s="105"/>
      <c r="S307" s="120"/>
      <c r="T307" s="121"/>
      <c r="U307" s="121"/>
      <c r="V307" s="121"/>
      <c r="W307" s="892"/>
      <c r="X307" s="113"/>
      <c r="Y307" s="105"/>
      <c r="Z307" s="105"/>
      <c r="AA307" s="105"/>
    </row>
    <row r="308" spans="1:27" ht="49.5" customHeight="1" x14ac:dyDescent="0.25">
      <c r="A308" s="340"/>
      <c r="B308" s="304"/>
      <c r="C308" s="304"/>
      <c r="D308" s="232" t="s">
        <v>964</v>
      </c>
      <c r="E308" s="234" t="s">
        <v>2260</v>
      </c>
      <c r="F308" s="305">
        <v>5</v>
      </c>
      <c r="G308" s="305"/>
      <c r="H308" s="305">
        <f t="shared" si="32"/>
        <v>0</v>
      </c>
      <c r="I308" s="964"/>
      <c r="J308" s="105"/>
      <c r="K308" s="135"/>
      <c r="L308" s="105"/>
      <c r="M308" s="105"/>
      <c r="N308" s="105"/>
      <c r="O308" s="135"/>
      <c r="Q308" s="105"/>
      <c r="R308" s="105"/>
      <c r="S308" s="120"/>
      <c r="T308" s="121"/>
      <c r="U308" s="121"/>
      <c r="V308" s="121"/>
      <c r="W308" s="892"/>
      <c r="X308" s="113"/>
      <c r="Y308" s="105"/>
      <c r="Z308" s="105"/>
      <c r="AA308" s="105"/>
    </row>
    <row r="309" spans="1:27" ht="54.75" customHeight="1" x14ac:dyDescent="0.25">
      <c r="A309" s="340"/>
      <c r="B309" s="304"/>
      <c r="C309" s="304"/>
      <c r="D309" s="232" t="s">
        <v>964</v>
      </c>
      <c r="E309" s="234" t="s">
        <v>2259</v>
      </c>
      <c r="F309" s="305">
        <v>5</v>
      </c>
      <c r="G309" s="305"/>
      <c r="H309" s="305">
        <f t="shared" si="32"/>
        <v>0</v>
      </c>
      <c r="I309" s="964"/>
      <c r="J309" s="105"/>
      <c r="K309" s="135"/>
      <c r="L309" s="105"/>
      <c r="M309" s="105"/>
      <c r="N309" s="105"/>
      <c r="O309" s="135"/>
      <c r="Q309" s="105"/>
      <c r="R309" s="105"/>
      <c r="S309" s="120"/>
      <c r="T309" s="121"/>
      <c r="U309" s="121"/>
      <c r="V309" s="121"/>
      <c r="W309" s="892"/>
      <c r="X309" s="113"/>
      <c r="Y309" s="105"/>
      <c r="Z309" s="105"/>
      <c r="AA309" s="105"/>
    </row>
    <row r="310" spans="1:27" ht="34.5" customHeight="1" x14ac:dyDescent="0.25">
      <c r="A310" s="354" t="s">
        <v>1705</v>
      </c>
      <c r="B310" s="304"/>
      <c r="C310" s="304"/>
      <c r="D310" s="409"/>
      <c r="E310" s="356" t="s">
        <v>815</v>
      </c>
      <c r="F310" s="305"/>
      <c r="G310" s="305"/>
      <c r="H310" s="305">
        <f t="shared" si="32"/>
        <v>0</v>
      </c>
      <c r="I310" s="964"/>
      <c r="J310" s="105"/>
      <c r="K310" s="135"/>
      <c r="L310" s="105"/>
      <c r="M310" s="105"/>
      <c r="N310" s="105"/>
      <c r="O310" s="135"/>
      <c r="Q310" s="105"/>
      <c r="R310" s="105"/>
      <c r="S310" s="120"/>
      <c r="T310" s="121"/>
      <c r="U310" s="121"/>
      <c r="V310" s="121"/>
      <c r="W310" s="122"/>
      <c r="X310" s="113"/>
      <c r="Y310" s="105"/>
      <c r="Z310" s="105"/>
      <c r="AA310" s="105"/>
    </row>
    <row r="311" spans="1:27" ht="34.5" customHeight="1" x14ac:dyDescent="0.25">
      <c r="A311" s="340" t="s">
        <v>1706</v>
      </c>
      <c r="B311" s="304"/>
      <c r="C311" s="304"/>
      <c r="D311" s="232" t="s">
        <v>133</v>
      </c>
      <c r="E311" s="234" t="s">
        <v>649</v>
      </c>
      <c r="F311" s="305">
        <v>80</v>
      </c>
      <c r="G311" s="305"/>
      <c r="H311" s="305">
        <f t="shared" si="32"/>
        <v>0</v>
      </c>
      <c r="I311" s="964"/>
      <c r="J311" s="105"/>
      <c r="K311" s="135"/>
      <c r="L311" s="105"/>
      <c r="M311" s="105"/>
      <c r="N311" s="105"/>
      <c r="O311" s="135"/>
      <c r="Q311" s="105"/>
      <c r="R311" s="105"/>
      <c r="S311" s="120"/>
      <c r="T311" s="121"/>
      <c r="U311" s="121"/>
      <c r="V311" s="121"/>
      <c r="W311" s="122"/>
      <c r="X311" s="113"/>
      <c r="Y311" s="105"/>
      <c r="Z311" s="105"/>
      <c r="AA311" s="105"/>
    </row>
    <row r="312" spans="1:27" ht="34.5" customHeight="1" x14ac:dyDescent="0.25">
      <c r="A312" s="340" t="s">
        <v>1707</v>
      </c>
      <c r="B312" s="304"/>
      <c r="C312" s="304"/>
      <c r="D312" s="232" t="s">
        <v>130</v>
      </c>
      <c r="E312" s="234" t="s">
        <v>794</v>
      </c>
      <c r="F312" s="305">
        <v>2</v>
      </c>
      <c r="G312" s="305"/>
      <c r="H312" s="305">
        <f t="shared" si="32"/>
        <v>0</v>
      </c>
      <c r="I312" s="964"/>
      <c r="J312" s="105"/>
      <c r="K312" s="135"/>
      <c r="L312" s="105"/>
      <c r="M312" s="105"/>
      <c r="N312" s="105"/>
      <c r="O312" s="135"/>
      <c r="Q312" s="105"/>
      <c r="R312" s="105"/>
      <c r="S312" s="120"/>
      <c r="T312" s="121"/>
      <c r="U312" s="121"/>
      <c r="V312" s="121"/>
      <c r="W312" s="122"/>
      <c r="X312" s="113"/>
      <c r="Y312" s="105"/>
      <c r="Z312" s="105"/>
      <c r="AA312" s="105"/>
    </row>
    <row r="313" spans="1:27" ht="34.5" customHeight="1" x14ac:dyDescent="0.25">
      <c r="A313" s="340" t="s">
        <v>1708</v>
      </c>
      <c r="B313" s="304"/>
      <c r="C313" s="304"/>
      <c r="D313" s="232" t="s">
        <v>130</v>
      </c>
      <c r="E313" s="234" t="s">
        <v>651</v>
      </c>
      <c r="F313" s="305">
        <v>2</v>
      </c>
      <c r="G313" s="305"/>
      <c r="H313" s="305">
        <f t="shared" si="32"/>
        <v>0</v>
      </c>
      <c r="I313" s="964"/>
      <c r="J313" s="105"/>
      <c r="K313" s="135"/>
      <c r="L313" s="105"/>
      <c r="M313" s="105"/>
      <c r="N313" s="105"/>
      <c r="O313" s="135"/>
      <c r="Q313" s="105"/>
      <c r="R313" s="105"/>
      <c r="S313" s="120"/>
      <c r="T313" s="121"/>
      <c r="U313" s="121"/>
      <c r="V313" s="121"/>
      <c r="W313" s="122"/>
      <c r="X313" s="113"/>
      <c r="Y313" s="105"/>
      <c r="Z313" s="105"/>
      <c r="AA313" s="105"/>
    </row>
    <row r="314" spans="1:27" ht="34.5" customHeight="1" x14ac:dyDescent="0.25">
      <c r="A314" s="340" t="s">
        <v>1709</v>
      </c>
      <c r="B314" s="304"/>
      <c r="C314" s="304"/>
      <c r="D314" s="232" t="s">
        <v>130</v>
      </c>
      <c r="E314" s="234" t="s">
        <v>816</v>
      </c>
      <c r="F314" s="305">
        <v>4</v>
      </c>
      <c r="G314" s="305"/>
      <c r="H314" s="305">
        <f t="shared" si="32"/>
        <v>0</v>
      </c>
      <c r="I314" s="964"/>
      <c r="J314" s="105"/>
      <c r="K314" s="135"/>
      <c r="L314" s="105"/>
      <c r="M314" s="105"/>
      <c r="N314" s="105"/>
      <c r="O314" s="135"/>
      <c r="Q314" s="105"/>
      <c r="R314" s="105"/>
      <c r="S314" s="120"/>
      <c r="T314" s="121"/>
      <c r="U314" s="121"/>
      <c r="V314" s="121"/>
      <c r="W314" s="122"/>
      <c r="X314" s="113"/>
      <c r="Y314" s="105"/>
      <c r="Z314" s="105"/>
      <c r="AA314" s="105"/>
    </row>
    <row r="315" spans="1:27" ht="34.5" customHeight="1" x14ac:dyDescent="0.25">
      <c r="A315" s="340" t="s">
        <v>1710</v>
      </c>
      <c r="B315" s="304"/>
      <c r="C315" s="304"/>
      <c r="D315" s="232" t="s">
        <v>130</v>
      </c>
      <c r="E315" s="234" t="s">
        <v>817</v>
      </c>
      <c r="F315" s="305">
        <v>1</v>
      </c>
      <c r="G315" s="305"/>
      <c r="H315" s="305">
        <f t="shared" si="32"/>
        <v>0</v>
      </c>
      <c r="I315" s="964"/>
      <c r="J315" s="105"/>
      <c r="K315" s="135"/>
      <c r="L315" s="105"/>
      <c r="M315" s="105"/>
      <c r="N315" s="105"/>
      <c r="O315" s="135"/>
      <c r="Q315" s="105"/>
      <c r="R315" s="105"/>
      <c r="S315" s="120"/>
      <c r="T315" s="121"/>
      <c r="U315" s="121"/>
      <c r="V315" s="121"/>
      <c r="W315" s="122"/>
      <c r="X315" s="113"/>
      <c r="Y315" s="105"/>
      <c r="Z315" s="105"/>
      <c r="AA315" s="105"/>
    </row>
    <row r="316" spans="1:27" ht="34.5" customHeight="1" x14ac:dyDescent="0.25">
      <c r="A316" s="340" t="s">
        <v>1711</v>
      </c>
      <c r="B316" s="304"/>
      <c r="C316" s="304"/>
      <c r="D316" s="232" t="s">
        <v>130</v>
      </c>
      <c r="E316" s="234" t="s">
        <v>818</v>
      </c>
      <c r="F316" s="305">
        <v>5</v>
      </c>
      <c r="G316" s="305"/>
      <c r="H316" s="305">
        <f t="shared" si="32"/>
        <v>0</v>
      </c>
      <c r="I316" s="964"/>
      <c r="J316" s="105"/>
      <c r="K316" s="135"/>
      <c r="L316" s="105"/>
      <c r="M316" s="105"/>
      <c r="N316" s="105"/>
      <c r="O316" s="135"/>
      <c r="Q316" s="105"/>
      <c r="R316" s="105"/>
      <c r="S316" s="120"/>
      <c r="T316" s="121"/>
      <c r="U316" s="121"/>
      <c r="V316" s="121"/>
      <c r="W316" s="122"/>
      <c r="X316" s="113"/>
      <c r="Y316" s="105"/>
      <c r="Z316" s="105"/>
      <c r="AA316" s="105"/>
    </row>
    <row r="317" spans="1:27" ht="34.5" customHeight="1" x14ac:dyDescent="0.25">
      <c r="A317" s="340" t="s">
        <v>1712</v>
      </c>
      <c r="B317" s="304"/>
      <c r="C317" s="304"/>
      <c r="D317" s="232" t="s">
        <v>130</v>
      </c>
      <c r="E317" s="234" t="s">
        <v>819</v>
      </c>
      <c r="F317" s="305">
        <v>2</v>
      </c>
      <c r="G317" s="305"/>
      <c r="H317" s="305">
        <f t="shared" si="32"/>
        <v>0</v>
      </c>
      <c r="I317" s="964"/>
      <c r="J317" s="105"/>
      <c r="K317" s="135"/>
      <c r="L317" s="105"/>
      <c r="M317" s="105"/>
      <c r="N317" s="105"/>
      <c r="O317" s="135"/>
      <c r="Q317" s="105"/>
      <c r="R317" s="105"/>
      <c r="S317" s="120"/>
      <c r="T317" s="121"/>
      <c r="U317" s="121"/>
      <c r="V317" s="121"/>
      <c r="W317" s="122"/>
      <c r="X317" s="113"/>
      <c r="Y317" s="105"/>
      <c r="Z317" s="105"/>
      <c r="AA317" s="105"/>
    </row>
    <row r="318" spans="1:27" ht="34.5" customHeight="1" x14ac:dyDescent="0.25">
      <c r="A318" s="340" t="s">
        <v>1713</v>
      </c>
      <c r="B318" s="304"/>
      <c r="C318" s="304"/>
      <c r="D318" s="232" t="s">
        <v>130</v>
      </c>
      <c r="E318" s="234" t="s">
        <v>820</v>
      </c>
      <c r="F318" s="305">
        <v>2</v>
      </c>
      <c r="G318" s="305"/>
      <c r="H318" s="305">
        <f t="shared" si="32"/>
        <v>0</v>
      </c>
      <c r="I318" s="964"/>
      <c r="J318" s="105"/>
      <c r="K318" s="135"/>
      <c r="L318" s="105"/>
      <c r="M318" s="105"/>
      <c r="N318" s="105"/>
      <c r="O318" s="135"/>
      <c r="Q318" s="105"/>
      <c r="R318" s="105"/>
      <c r="S318" s="120"/>
      <c r="T318" s="121"/>
      <c r="U318" s="121"/>
      <c r="V318" s="121"/>
      <c r="W318" s="122"/>
      <c r="X318" s="113"/>
      <c r="Y318" s="105"/>
      <c r="Z318" s="105"/>
      <c r="AA318" s="105"/>
    </row>
    <row r="319" spans="1:27" ht="57.75" customHeight="1" x14ac:dyDescent="0.25">
      <c r="A319" s="340" t="s">
        <v>2300</v>
      </c>
      <c r="B319" s="304" t="str">
        <f>'CPU - PARTE 1'!B163</f>
        <v>CPU-20</v>
      </c>
      <c r="C319" s="304"/>
      <c r="D319" s="232" t="s">
        <v>130</v>
      </c>
      <c r="E319" s="234" t="s">
        <v>1075</v>
      </c>
      <c r="F319" s="305">
        <v>2</v>
      </c>
      <c r="G319" s="305">
        <f>'CPU - PARTE 1'!H174</f>
        <v>0</v>
      </c>
      <c r="H319" s="305">
        <f t="shared" si="32"/>
        <v>0</v>
      </c>
      <c r="I319" s="964"/>
      <c r="J319" s="105"/>
      <c r="K319" s="135"/>
      <c r="L319" s="105"/>
      <c r="M319" s="105"/>
      <c r="N319" s="105"/>
      <c r="O319" s="135"/>
      <c r="Q319" s="105"/>
      <c r="R319" s="105"/>
      <c r="S319" s="120"/>
      <c r="T319" s="121"/>
      <c r="U319" s="121"/>
      <c r="V319" s="121"/>
      <c r="W319" s="892"/>
      <c r="X319" s="113"/>
      <c r="Y319" s="105"/>
      <c r="Z319" s="105"/>
      <c r="AA319" s="105"/>
    </row>
    <row r="320" spans="1:27" ht="14.25" customHeight="1" x14ac:dyDescent="0.25">
      <c r="A320" s="354" t="s">
        <v>1714</v>
      </c>
      <c r="B320" s="304"/>
      <c r="C320" s="304"/>
      <c r="D320" s="232"/>
      <c r="E320" s="356" t="s">
        <v>821</v>
      </c>
      <c r="F320" s="305"/>
      <c r="G320" s="305">
        <v>0</v>
      </c>
      <c r="H320" s="305">
        <f t="shared" si="32"/>
        <v>0</v>
      </c>
      <c r="I320" s="964"/>
      <c r="J320" s="105"/>
      <c r="K320" s="135"/>
      <c r="L320" s="105"/>
      <c r="M320" s="105"/>
      <c r="N320" s="105"/>
      <c r="O320" s="135"/>
      <c r="Q320" s="105"/>
      <c r="R320" s="105"/>
      <c r="S320" s="120"/>
      <c r="T320" s="121"/>
      <c r="U320" s="121"/>
      <c r="V320" s="121"/>
      <c r="W320" s="122"/>
      <c r="X320" s="113"/>
      <c r="Y320" s="105"/>
      <c r="Z320" s="105"/>
      <c r="AA320" s="105"/>
    </row>
    <row r="321" spans="1:27" ht="34.5" customHeight="1" x14ac:dyDescent="0.25">
      <c r="A321" s="340" t="s">
        <v>1715</v>
      </c>
      <c r="B321" s="304"/>
      <c r="C321" s="304"/>
      <c r="D321" s="232" t="s">
        <v>130</v>
      </c>
      <c r="E321" s="234" t="s">
        <v>822</v>
      </c>
      <c r="F321" s="305">
        <v>6</v>
      </c>
      <c r="G321" s="305"/>
      <c r="H321" s="305">
        <f t="shared" si="32"/>
        <v>0</v>
      </c>
      <c r="I321" s="964"/>
      <c r="J321" s="105"/>
      <c r="K321" s="135"/>
      <c r="L321" s="105"/>
      <c r="M321" s="105"/>
      <c r="N321" s="105"/>
      <c r="O321" s="135"/>
      <c r="Q321" s="105"/>
      <c r="R321" s="105"/>
      <c r="S321" s="120"/>
      <c r="T321" s="121"/>
      <c r="U321" s="121"/>
      <c r="V321" s="121"/>
      <c r="W321" s="122"/>
      <c r="X321" s="113"/>
      <c r="Y321" s="105"/>
      <c r="Z321" s="105"/>
      <c r="AA321" s="105"/>
    </row>
    <row r="322" spans="1:27" ht="34.5" customHeight="1" x14ac:dyDescent="0.25">
      <c r="A322" s="340" t="s">
        <v>1716</v>
      </c>
      <c r="B322" s="304"/>
      <c r="C322" s="304"/>
      <c r="D322" s="232" t="s">
        <v>130</v>
      </c>
      <c r="E322" s="234" t="s">
        <v>823</v>
      </c>
      <c r="F322" s="305">
        <v>4</v>
      </c>
      <c r="G322" s="305"/>
      <c r="H322" s="305">
        <f t="shared" si="32"/>
        <v>0</v>
      </c>
      <c r="I322" s="964"/>
      <c r="J322" s="105"/>
      <c r="K322" s="135"/>
      <c r="L322" s="105"/>
      <c r="M322" s="105"/>
      <c r="N322" s="105"/>
      <c r="O322" s="135"/>
      <c r="Q322" s="105"/>
      <c r="R322" s="105"/>
      <c r="S322" s="120"/>
      <c r="T322" s="121"/>
      <c r="U322" s="121"/>
      <c r="V322" s="121"/>
      <c r="W322" s="122"/>
      <c r="X322" s="113"/>
      <c r="Y322" s="105"/>
      <c r="Z322" s="105"/>
      <c r="AA322" s="105"/>
    </row>
    <row r="323" spans="1:27" ht="34.5" customHeight="1" x14ac:dyDescent="0.25">
      <c r="A323" s="340" t="s">
        <v>1717</v>
      </c>
      <c r="B323" s="304"/>
      <c r="C323" s="304"/>
      <c r="D323" s="232" t="s">
        <v>133</v>
      </c>
      <c r="E323" s="234" t="s">
        <v>824</v>
      </c>
      <c r="F323" s="305">
        <v>85</v>
      </c>
      <c r="G323" s="305"/>
      <c r="H323" s="305">
        <f t="shared" si="32"/>
        <v>0</v>
      </c>
      <c r="I323" s="964"/>
      <c r="J323" s="105"/>
      <c r="K323" s="135"/>
      <c r="L323" s="105"/>
      <c r="M323" s="105"/>
      <c r="N323" s="105"/>
      <c r="O323" s="135"/>
      <c r="Q323" s="105"/>
      <c r="R323" s="105"/>
      <c r="S323" s="120"/>
      <c r="T323" s="121"/>
      <c r="U323" s="121"/>
      <c r="V323" s="121"/>
      <c r="W323" s="122"/>
      <c r="X323" s="113"/>
      <c r="Y323" s="105"/>
      <c r="Z323" s="105"/>
      <c r="AA323" s="105"/>
    </row>
    <row r="324" spans="1:27" ht="34.5" customHeight="1" x14ac:dyDescent="0.25">
      <c r="A324" s="340" t="s">
        <v>1718</v>
      </c>
      <c r="B324" s="304"/>
      <c r="C324" s="304"/>
      <c r="D324" s="232" t="s">
        <v>133</v>
      </c>
      <c r="E324" s="234" t="s">
        <v>453</v>
      </c>
      <c r="F324" s="305">
        <v>25</v>
      </c>
      <c r="G324" s="305"/>
      <c r="H324" s="305">
        <f t="shared" si="32"/>
        <v>0</v>
      </c>
      <c r="I324" s="964"/>
      <c r="J324" s="105"/>
      <c r="K324" s="135"/>
      <c r="L324" s="105"/>
      <c r="M324" s="105"/>
      <c r="N324" s="105"/>
      <c r="O324" s="135"/>
      <c r="Q324" s="105"/>
      <c r="R324" s="105"/>
      <c r="S324" s="120"/>
      <c r="T324" s="121"/>
      <c r="U324" s="121"/>
      <c r="V324" s="121"/>
      <c r="W324" s="122"/>
      <c r="X324" s="113"/>
      <c r="Y324" s="105"/>
      <c r="Z324" s="105"/>
      <c r="AA324" s="105"/>
    </row>
    <row r="325" spans="1:27" ht="34.5" customHeight="1" x14ac:dyDescent="0.25">
      <c r="A325" s="340" t="s">
        <v>1719</v>
      </c>
      <c r="B325" s="304"/>
      <c r="C325" s="304"/>
      <c r="D325" s="232" t="s">
        <v>130</v>
      </c>
      <c r="E325" s="234" t="s">
        <v>818</v>
      </c>
      <c r="F325" s="305">
        <v>20</v>
      </c>
      <c r="G325" s="305"/>
      <c r="H325" s="305">
        <f t="shared" si="32"/>
        <v>0</v>
      </c>
      <c r="I325" s="964"/>
      <c r="J325" s="105"/>
      <c r="K325" s="135"/>
      <c r="L325" s="105"/>
      <c r="M325" s="105"/>
      <c r="N325" s="105"/>
      <c r="O325" s="135"/>
      <c r="Q325" s="105"/>
      <c r="R325" s="105"/>
      <c r="S325" s="120"/>
      <c r="T325" s="121"/>
      <c r="U325" s="121"/>
      <c r="V325" s="121"/>
      <c r="W325" s="122"/>
      <c r="X325" s="113"/>
      <c r="Y325" s="105"/>
      <c r="Z325" s="105"/>
      <c r="AA325" s="105"/>
    </row>
    <row r="326" spans="1:27" ht="34.5" customHeight="1" x14ac:dyDescent="0.25">
      <c r="A326" s="340" t="s">
        <v>1720</v>
      </c>
      <c r="B326" s="304"/>
      <c r="C326" s="304"/>
      <c r="D326" s="232" t="s">
        <v>130</v>
      </c>
      <c r="E326" s="234" t="s">
        <v>819</v>
      </c>
      <c r="F326" s="305">
        <v>8</v>
      </c>
      <c r="G326" s="305"/>
      <c r="H326" s="305">
        <f t="shared" si="32"/>
        <v>0</v>
      </c>
      <c r="I326" s="964"/>
      <c r="J326" s="105"/>
      <c r="K326" s="135"/>
      <c r="L326" s="105"/>
      <c r="M326" s="105"/>
      <c r="N326" s="105"/>
      <c r="O326" s="135"/>
      <c r="Q326" s="105"/>
      <c r="R326" s="105"/>
      <c r="S326" s="120"/>
      <c r="T326" s="121"/>
      <c r="U326" s="121"/>
      <c r="V326" s="121"/>
      <c r="W326" s="122"/>
      <c r="X326" s="113"/>
      <c r="Y326" s="105"/>
      <c r="Z326" s="105"/>
      <c r="AA326" s="105"/>
    </row>
    <row r="327" spans="1:27" ht="34.5" customHeight="1" x14ac:dyDescent="0.25">
      <c r="A327" s="340" t="s">
        <v>1721</v>
      </c>
      <c r="B327" s="304"/>
      <c r="C327" s="304"/>
      <c r="D327" s="232" t="s">
        <v>130</v>
      </c>
      <c r="E327" s="234" t="s">
        <v>820</v>
      </c>
      <c r="F327" s="305">
        <v>8</v>
      </c>
      <c r="G327" s="305"/>
      <c r="H327" s="305">
        <f t="shared" si="32"/>
        <v>0</v>
      </c>
      <c r="I327" s="964"/>
      <c r="J327" s="105"/>
      <c r="K327" s="135"/>
      <c r="L327" s="105"/>
      <c r="M327" s="105"/>
      <c r="N327" s="105"/>
      <c r="O327" s="135"/>
      <c r="Q327" s="105"/>
      <c r="R327" s="105"/>
      <c r="S327" s="120"/>
      <c r="T327" s="121"/>
      <c r="U327" s="121"/>
      <c r="V327" s="121"/>
      <c r="W327" s="122"/>
      <c r="X327" s="113"/>
      <c r="Y327" s="105"/>
      <c r="Z327" s="105"/>
      <c r="AA327" s="105"/>
    </row>
    <row r="328" spans="1:27" ht="34.5" customHeight="1" x14ac:dyDescent="0.25">
      <c r="A328" s="340" t="s">
        <v>1722</v>
      </c>
      <c r="B328" s="304"/>
      <c r="C328" s="304"/>
      <c r="D328" s="232" t="s">
        <v>133</v>
      </c>
      <c r="E328" s="234" t="s">
        <v>825</v>
      </c>
      <c r="F328" s="305">
        <v>20</v>
      </c>
      <c r="G328" s="305"/>
      <c r="H328" s="305">
        <f t="shared" si="32"/>
        <v>0</v>
      </c>
      <c r="I328" s="964"/>
      <c r="J328" s="190"/>
      <c r="K328" s="135"/>
      <c r="L328" s="105"/>
      <c r="M328" s="105"/>
      <c r="N328" s="105"/>
      <c r="O328" s="135"/>
      <c r="Q328" s="105"/>
      <c r="R328" s="105"/>
      <c r="S328" s="120"/>
      <c r="T328" s="121"/>
      <c r="U328" s="121"/>
      <c r="V328" s="121"/>
      <c r="W328" s="122"/>
      <c r="X328" s="113"/>
      <c r="Y328" s="105"/>
      <c r="Z328" s="105"/>
      <c r="AA328" s="105"/>
    </row>
    <row r="329" spans="1:27" ht="61.5" customHeight="1" x14ac:dyDescent="0.25">
      <c r="A329" s="340"/>
      <c r="B329" s="304" t="str">
        <f>'CPU - PARTE 1'!B179</f>
        <v>CPU-21</v>
      </c>
      <c r="C329" s="304"/>
      <c r="D329" s="232" t="s">
        <v>133</v>
      </c>
      <c r="E329" s="234" t="s">
        <v>716</v>
      </c>
      <c r="F329" s="305">
        <v>2</v>
      </c>
      <c r="G329" s="305">
        <f>'CPU - PARTE 1'!H190</f>
        <v>0</v>
      </c>
      <c r="H329" s="305">
        <f t="shared" si="32"/>
        <v>0</v>
      </c>
      <c r="I329" s="964"/>
      <c r="J329" s="190"/>
      <c r="K329" s="135"/>
      <c r="L329" s="105"/>
      <c r="M329" s="105"/>
      <c r="N329" s="105"/>
      <c r="O329" s="135"/>
      <c r="Q329" s="105"/>
      <c r="R329" s="105"/>
      <c r="S329" s="120"/>
      <c r="T329" s="121"/>
      <c r="U329" s="121"/>
      <c r="V329" s="121"/>
      <c r="W329" s="892"/>
      <c r="X329" s="113"/>
      <c r="Y329" s="105"/>
      <c r="Z329" s="105"/>
      <c r="AA329" s="105"/>
    </row>
    <row r="330" spans="1:27" ht="12.75" customHeight="1" x14ac:dyDescent="0.25">
      <c r="A330" s="370"/>
      <c r="B330" s="371"/>
      <c r="C330" s="371"/>
      <c r="D330" s="372"/>
      <c r="E330" s="373" t="s">
        <v>467</v>
      </c>
      <c r="F330" s="374"/>
      <c r="G330" s="375">
        <v>0</v>
      </c>
      <c r="H330" s="376">
        <f>SUM(H252:H329)</f>
        <v>0</v>
      </c>
      <c r="I330" s="964"/>
      <c r="J330" s="105"/>
      <c r="K330" s="135"/>
      <c r="L330" s="105"/>
      <c r="M330" s="105"/>
      <c r="N330" s="105"/>
      <c r="O330" s="135"/>
      <c r="Q330" s="105"/>
      <c r="R330" s="105"/>
      <c r="S330" s="120"/>
      <c r="T330" s="121"/>
      <c r="U330" s="121"/>
      <c r="V330" s="121"/>
      <c r="W330" s="122"/>
      <c r="X330" s="113"/>
      <c r="Y330" s="105"/>
      <c r="Z330" s="105"/>
      <c r="AA330" s="105"/>
    </row>
    <row r="331" spans="1:27" ht="12.75" customHeight="1" x14ac:dyDescent="0.25">
      <c r="A331" s="390">
        <v>19</v>
      </c>
      <c r="B331" s="391"/>
      <c r="C331" s="391"/>
      <c r="D331" s="405"/>
      <c r="E331" s="406" t="s">
        <v>826</v>
      </c>
      <c r="F331" s="407"/>
      <c r="G331" s="395">
        <v>0</v>
      </c>
      <c r="H331" s="395"/>
      <c r="I331" s="964"/>
      <c r="J331" s="105"/>
      <c r="K331" s="135"/>
      <c r="L331" s="105"/>
      <c r="M331" s="105"/>
      <c r="N331" s="105"/>
      <c r="O331" s="135"/>
      <c r="Q331" s="105"/>
      <c r="R331" s="105"/>
      <c r="S331" s="120"/>
      <c r="T331" s="121"/>
      <c r="U331" s="121"/>
      <c r="V331" s="121"/>
      <c r="W331" s="122"/>
      <c r="X331" s="113"/>
      <c r="Y331" s="105"/>
      <c r="Z331" s="105"/>
      <c r="AA331" s="105"/>
    </row>
    <row r="332" spans="1:27" ht="12.75" customHeight="1" x14ac:dyDescent="0.25">
      <c r="A332" s="354" t="s">
        <v>1021</v>
      </c>
      <c r="B332" s="384"/>
      <c r="C332" s="384"/>
      <c r="D332" s="366"/>
      <c r="E332" s="410" t="s">
        <v>827</v>
      </c>
      <c r="F332" s="411"/>
      <c r="G332" s="385">
        <v>0</v>
      </c>
      <c r="H332" s="385"/>
      <c r="I332" s="964"/>
      <c r="J332" s="105"/>
      <c r="K332" s="135"/>
      <c r="L332" s="105"/>
      <c r="M332" s="105"/>
      <c r="N332" s="105"/>
      <c r="O332" s="135"/>
      <c r="Q332" s="105"/>
      <c r="R332" s="105"/>
      <c r="S332" s="120"/>
      <c r="T332" s="121"/>
      <c r="U332" s="121"/>
      <c r="V332" s="121"/>
      <c r="W332" s="122"/>
      <c r="X332" s="113"/>
      <c r="Y332" s="105"/>
      <c r="Z332" s="105"/>
      <c r="AA332" s="105"/>
    </row>
    <row r="333" spans="1:27" ht="12.75" customHeight="1" x14ac:dyDescent="0.25">
      <c r="A333" s="340" t="s">
        <v>1723</v>
      </c>
      <c r="B333" s="366" t="str">
        <f>'CPU - PARTE 1'!B241</f>
        <v>CPU-26</v>
      </c>
      <c r="C333" s="366"/>
      <c r="D333" s="233" t="s">
        <v>151</v>
      </c>
      <c r="E333" s="234" t="s">
        <v>228</v>
      </c>
      <c r="F333" s="402">
        <v>2.1</v>
      </c>
      <c r="G333" s="305">
        <f>'CPU - PARTE 1'!H249</f>
        <v>0</v>
      </c>
      <c r="H333" s="305">
        <f>G333*F333</f>
        <v>0</v>
      </c>
      <c r="I333" s="964"/>
      <c r="J333" s="190"/>
      <c r="K333" s="135"/>
      <c r="L333" s="105"/>
      <c r="M333" s="105"/>
      <c r="N333" s="105"/>
      <c r="O333" s="135"/>
      <c r="Q333" s="105"/>
      <c r="R333" s="105"/>
      <c r="S333" s="120"/>
      <c r="T333" s="121"/>
      <c r="U333" s="121"/>
      <c r="V333" s="121"/>
      <c r="W333" s="122"/>
      <c r="X333" s="113"/>
      <c r="Y333" s="105"/>
      <c r="Z333" s="105"/>
      <c r="AA333" s="105"/>
    </row>
    <row r="334" spans="1:27" ht="12.75" customHeight="1" x14ac:dyDescent="0.25">
      <c r="A334" s="354" t="s">
        <v>1022</v>
      </c>
      <c r="B334" s="366"/>
      <c r="C334" s="366"/>
      <c r="D334" s="233"/>
      <c r="E334" s="410" t="s">
        <v>828</v>
      </c>
      <c r="F334" s="402"/>
      <c r="G334" s="305">
        <v>0</v>
      </c>
      <c r="H334" s="305"/>
      <c r="I334" s="964"/>
      <c r="J334" s="105"/>
      <c r="K334" s="135"/>
      <c r="L334" s="105"/>
      <c r="M334" s="105"/>
      <c r="N334" s="105"/>
      <c r="O334" s="135"/>
      <c r="Q334" s="105"/>
      <c r="R334" s="105"/>
      <c r="S334" s="120"/>
      <c r="T334" s="121"/>
      <c r="U334" s="121"/>
      <c r="V334" s="121"/>
      <c r="W334" s="122"/>
      <c r="X334" s="113"/>
      <c r="Y334" s="105"/>
      <c r="Z334" s="105"/>
      <c r="AA334" s="105"/>
    </row>
    <row r="335" spans="1:27" ht="41.25" customHeight="1" x14ac:dyDescent="0.25">
      <c r="A335" s="340" t="s">
        <v>1724</v>
      </c>
      <c r="B335" s="366"/>
      <c r="C335" s="366"/>
      <c r="D335" s="232" t="s">
        <v>130</v>
      </c>
      <c r="E335" s="234" t="s">
        <v>829</v>
      </c>
      <c r="F335" s="402">
        <v>2</v>
      </c>
      <c r="G335" s="305"/>
      <c r="H335" s="305">
        <f>G335*F335</f>
        <v>0</v>
      </c>
      <c r="I335" s="964"/>
      <c r="J335" s="105"/>
      <c r="K335" s="135"/>
      <c r="L335" s="105"/>
      <c r="M335" s="105"/>
      <c r="N335" s="105"/>
      <c r="O335" s="135"/>
      <c r="Q335" s="105"/>
      <c r="R335" s="105"/>
      <c r="S335" s="120"/>
      <c r="T335" s="121"/>
      <c r="U335" s="121"/>
      <c r="V335" s="121"/>
      <c r="W335" s="122"/>
      <c r="X335" s="113"/>
      <c r="Y335" s="105"/>
      <c r="Z335" s="105"/>
      <c r="AA335" s="105"/>
    </row>
    <row r="336" spans="1:27" ht="54.75" customHeight="1" x14ac:dyDescent="0.25">
      <c r="A336" s="340" t="s">
        <v>1725</v>
      </c>
      <c r="B336" s="304"/>
      <c r="C336" s="304"/>
      <c r="D336" s="232" t="s">
        <v>130</v>
      </c>
      <c r="E336" s="234" t="s">
        <v>455</v>
      </c>
      <c r="F336" s="305">
        <v>2</v>
      </c>
      <c r="G336" s="305"/>
      <c r="H336" s="305">
        <f t="shared" ref="H336:H339" si="33">ROUND(F336*G336,2)</f>
        <v>0</v>
      </c>
      <c r="I336" s="964"/>
      <c r="J336" s="105"/>
      <c r="K336" s="135"/>
      <c r="L336" s="105"/>
      <c r="M336" s="105"/>
      <c r="N336" s="105"/>
      <c r="O336" s="135"/>
      <c r="Q336" s="105"/>
      <c r="R336" s="105"/>
      <c r="S336" s="120"/>
      <c r="T336" s="121"/>
      <c r="U336" s="121"/>
      <c r="V336" s="121"/>
      <c r="W336" s="122"/>
      <c r="X336" s="113"/>
      <c r="Y336" s="105"/>
      <c r="Z336" s="105"/>
      <c r="AA336" s="105"/>
    </row>
    <row r="337" spans="1:27" ht="51" customHeight="1" x14ac:dyDescent="0.25">
      <c r="A337" s="340" t="s">
        <v>1726</v>
      </c>
      <c r="B337" s="304"/>
      <c r="C337" s="304"/>
      <c r="D337" s="232" t="s">
        <v>130</v>
      </c>
      <c r="E337" s="234" t="s">
        <v>830</v>
      </c>
      <c r="F337" s="305">
        <v>2</v>
      </c>
      <c r="G337" s="305"/>
      <c r="H337" s="305">
        <f t="shared" si="33"/>
        <v>0</v>
      </c>
      <c r="I337" s="964"/>
      <c r="J337" s="105"/>
      <c r="K337" s="135"/>
      <c r="L337" s="105"/>
      <c r="M337" s="105"/>
      <c r="N337" s="105"/>
      <c r="O337" s="135"/>
      <c r="Q337" s="105"/>
      <c r="R337" s="105"/>
      <c r="S337" s="120"/>
      <c r="T337" s="121"/>
      <c r="U337" s="121"/>
      <c r="V337" s="121"/>
      <c r="W337" s="122"/>
      <c r="X337" s="113"/>
      <c r="Y337" s="105"/>
      <c r="Z337" s="105"/>
      <c r="AA337" s="105"/>
    </row>
    <row r="338" spans="1:27" ht="34.5" customHeight="1" x14ac:dyDescent="0.25">
      <c r="A338" s="340" t="s">
        <v>1727</v>
      </c>
      <c r="B338" s="304"/>
      <c r="C338" s="304"/>
      <c r="D338" s="232" t="s">
        <v>130</v>
      </c>
      <c r="E338" s="234" t="s">
        <v>222</v>
      </c>
      <c r="F338" s="305">
        <v>2</v>
      </c>
      <c r="G338" s="305"/>
      <c r="H338" s="305">
        <f t="shared" si="33"/>
        <v>0</v>
      </c>
      <c r="I338" s="964"/>
      <c r="J338" s="105"/>
      <c r="K338" s="135"/>
      <c r="L338" s="105"/>
      <c r="M338" s="105"/>
      <c r="N338" s="105"/>
      <c r="O338" s="135"/>
      <c r="Q338" s="105"/>
      <c r="R338" s="105"/>
      <c r="S338" s="120"/>
      <c r="T338" s="121"/>
      <c r="U338" s="121"/>
      <c r="V338" s="121"/>
      <c r="W338" s="122"/>
      <c r="X338" s="113"/>
      <c r="Y338" s="105"/>
      <c r="Z338" s="105"/>
      <c r="AA338" s="105"/>
    </row>
    <row r="339" spans="1:27" ht="51" customHeight="1" x14ac:dyDescent="0.25">
      <c r="A339" s="340" t="s">
        <v>1728</v>
      </c>
      <c r="B339" s="304"/>
      <c r="C339" s="304"/>
      <c r="D339" s="232" t="s">
        <v>130</v>
      </c>
      <c r="E339" s="234" t="s">
        <v>831</v>
      </c>
      <c r="F339" s="305">
        <v>1</v>
      </c>
      <c r="G339" s="305"/>
      <c r="H339" s="305">
        <f t="shared" si="33"/>
        <v>0</v>
      </c>
      <c r="I339" s="964"/>
      <c r="J339" s="105"/>
      <c r="K339" s="135"/>
      <c r="L339" s="105"/>
      <c r="M339" s="105"/>
      <c r="N339" s="105"/>
      <c r="O339" s="135"/>
      <c r="Q339" s="105"/>
      <c r="R339" s="105"/>
      <c r="S339" s="120"/>
      <c r="T339" s="121"/>
      <c r="U339" s="121"/>
      <c r="V339" s="121"/>
      <c r="W339" s="122"/>
      <c r="X339" s="113"/>
      <c r="Y339" s="105"/>
      <c r="Z339" s="105"/>
      <c r="AA339" s="105"/>
    </row>
    <row r="340" spans="1:27" ht="12.75" customHeight="1" x14ac:dyDescent="0.25">
      <c r="A340" s="354" t="s">
        <v>1023</v>
      </c>
      <c r="B340" s="304"/>
      <c r="C340" s="304"/>
      <c r="D340" s="232"/>
      <c r="E340" s="410" t="s">
        <v>832</v>
      </c>
      <c r="F340" s="305"/>
      <c r="G340" s="305"/>
      <c r="H340" s="305"/>
      <c r="I340" s="964"/>
      <c r="J340" s="105"/>
      <c r="K340" s="135"/>
      <c r="L340" s="105"/>
      <c r="M340" s="105"/>
      <c r="N340" s="105"/>
      <c r="O340" s="135"/>
      <c r="Q340" s="105"/>
      <c r="R340" s="142"/>
      <c r="S340" s="120"/>
      <c r="T340" s="121"/>
      <c r="U340" s="121"/>
      <c r="V340" s="121"/>
      <c r="W340" s="122"/>
      <c r="X340" s="113"/>
      <c r="Y340" s="105"/>
      <c r="Z340" s="105"/>
      <c r="AA340" s="105"/>
    </row>
    <row r="341" spans="1:27" ht="38.25" customHeight="1" x14ac:dyDescent="0.25">
      <c r="A341" s="340" t="s">
        <v>1729</v>
      </c>
      <c r="B341" s="304"/>
      <c r="C341" s="304"/>
      <c r="D341" s="232" t="s">
        <v>130</v>
      </c>
      <c r="E341" s="234" t="s">
        <v>833</v>
      </c>
      <c r="F341" s="305">
        <v>5</v>
      </c>
      <c r="G341" s="305"/>
      <c r="H341" s="305">
        <f t="shared" ref="H341:H344" si="34">ROUND(F341*G341,2)</f>
        <v>0</v>
      </c>
      <c r="I341" s="964"/>
      <c r="J341" s="105"/>
      <c r="K341" s="135"/>
      <c r="L341" s="105"/>
      <c r="M341" s="105"/>
      <c r="N341" s="105"/>
      <c r="O341" s="135"/>
      <c r="Q341" s="105"/>
      <c r="R341" s="105"/>
      <c r="S341" s="120"/>
      <c r="T341" s="121"/>
      <c r="U341" s="121"/>
      <c r="V341" s="121"/>
      <c r="W341" s="122"/>
      <c r="X341" s="113"/>
      <c r="Y341" s="105"/>
      <c r="Z341" s="105"/>
      <c r="AA341" s="105"/>
    </row>
    <row r="342" spans="1:27" ht="38.25" customHeight="1" x14ac:dyDescent="0.25">
      <c r="A342" s="340" t="s">
        <v>1730</v>
      </c>
      <c r="B342" s="304"/>
      <c r="C342" s="304"/>
      <c r="D342" s="232" t="s">
        <v>130</v>
      </c>
      <c r="E342" s="234" t="s">
        <v>554</v>
      </c>
      <c r="F342" s="305">
        <v>1</v>
      </c>
      <c r="G342" s="305"/>
      <c r="H342" s="305">
        <f t="shared" si="34"/>
        <v>0</v>
      </c>
      <c r="I342" s="964"/>
      <c r="J342" s="105"/>
      <c r="K342" s="135"/>
      <c r="L342" s="105"/>
      <c r="M342" s="105"/>
      <c r="N342" s="105"/>
      <c r="O342" s="135"/>
      <c r="Q342" s="105"/>
      <c r="R342" s="105"/>
      <c r="S342" s="120"/>
      <c r="T342" s="121"/>
      <c r="U342" s="121"/>
      <c r="V342" s="121"/>
      <c r="W342" s="122"/>
      <c r="X342" s="113"/>
      <c r="Y342" s="105"/>
      <c r="Z342" s="105"/>
      <c r="AA342" s="105"/>
    </row>
    <row r="343" spans="1:27" ht="38.25" customHeight="1" x14ac:dyDescent="0.25">
      <c r="A343" s="340" t="s">
        <v>1731</v>
      </c>
      <c r="B343" s="304"/>
      <c r="C343" s="304"/>
      <c r="D343" s="232" t="s">
        <v>130</v>
      </c>
      <c r="E343" s="234" t="s">
        <v>834</v>
      </c>
      <c r="F343" s="305">
        <v>4</v>
      </c>
      <c r="G343" s="305"/>
      <c r="H343" s="305">
        <f t="shared" si="34"/>
        <v>0</v>
      </c>
      <c r="I343" s="964"/>
      <c r="J343" s="190"/>
      <c r="K343" s="135"/>
      <c r="L343" s="105"/>
      <c r="M343" s="105"/>
      <c r="N343" s="105"/>
      <c r="O343" s="135"/>
      <c r="Q343" s="105"/>
      <c r="R343" s="105"/>
      <c r="S343" s="120"/>
      <c r="T343" s="121"/>
      <c r="U343" s="121"/>
      <c r="V343" s="121"/>
      <c r="W343" s="122"/>
      <c r="X343" s="113"/>
      <c r="Y343" s="105"/>
      <c r="Z343" s="105"/>
      <c r="AA343" s="105"/>
    </row>
    <row r="344" spans="1:27" ht="34.5" customHeight="1" x14ac:dyDescent="0.25">
      <c r="A344" s="340" t="s">
        <v>1732</v>
      </c>
      <c r="B344" s="248"/>
      <c r="C344" s="248"/>
      <c r="D344" s="248" t="s">
        <v>130</v>
      </c>
      <c r="E344" s="254" t="s">
        <v>456</v>
      </c>
      <c r="F344" s="250">
        <v>2</v>
      </c>
      <c r="G344" s="250"/>
      <c r="H344" s="305">
        <f t="shared" si="34"/>
        <v>0</v>
      </c>
      <c r="I344" s="964"/>
      <c r="J344" s="190"/>
      <c r="K344" s="135"/>
      <c r="L344" s="105"/>
      <c r="M344" s="105"/>
      <c r="N344" s="105"/>
      <c r="O344" s="135"/>
      <c r="Q344" s="105"/>
      <c r="R344" s="412"/>
      <c r="S344" s="120"/>
      <c r="T344" s="121"/>
      <c r="U344" s="121"/>
      <c r="V344" s="121"/>
      <c r="W344" s="122"/>
      <c r="X344" s="113"/>
      <c r="Y344" s="105"/>
      <c r="Z344" s="105"/>
      <c r="AA344" s="105"/>
    </row>
    <row r="345" spans="1:27" ht="38.25" customHeight="1" x14ac:dyDescent="0.25">
      <c r="A345" s="340" t="s">
        <v>1733</v>
      </c>
      <c r="B345" s="366"/>
      <c r="C345" s="366"/>
      <c r="D345" s="232" t="s">
        <v>130</v>
      </c>
      <c r="E345" s="234" t="s">
        <v>835</v>
      </c>
      <c r="F345" s="402">
        <v>5</v>
      </c>
      <c r="G345" s="305"/>
      <c r="H345" s="305">
        <f>G345*F345</f>
        <v>0</v>
      </c>
      <c r="I345" s="964"/>
      <c r="J345" s="105"/>
      <c r="K345" s="135"/>
      <c r="L345" s="105"/>
      <c r="M345" s="105"/>
      <c r="N345" s="105"/>
      <c r="O345" s="135"/>
      <c r="Q345" s="105"/>
      <c r="R345" s="105"/>
      <c r="S345" s="120"/>
      <c r="T345" s="121"/>
      <c r="U345" s="121"/>
      <c r="V345" s="121"/>
      <c r="W345" s="122"/>
      <c r="X345" s="113"/>
      <c r="Y345" s="105"/>
      <c r="Z345" s="105"/>
      <c r="AA345" s="105"/>
    </row>
    <row r="346" spans="1:27" ht="12.75" customHeight="1" x14ac:dyDescent="0.25">
      <c r="A346" s="354" t="s">
        <v>1024</v>
      </c>
      <c r="B346" s="304"/>
      <c r="C346" s="304"/>
      <c r="D346" s="232"/>
      <c r="E346" s="410" t="s">
        <v>458</v>
      </c>
      <c r="F346" s="305"/>
      <c r="G346" s="305">
        <v>0</v>
      </c>
      <c r="H346" s="305"/>
      <c r="I346" s="964"/>
      <c r="J346" s="105"/>
      <c r="K346" s="135"/>
      <c r="L346" s="105"/>
      <c r="M346" s="105"/>
      <c r="N346" s="105"/>
      <c r="O346" s="135"/>
      <c r="Q346" s="105"/>
      <c r="R346" s="105"/>
      <c r="S346" s="120"/>
      <c r="T346" s="121"/>
      <c r="U346" s="121"/>
      <c r="V346" s="121"/>
      <c r="W346" s="122"/>
      <c r="X346" s="113"/>
      <c r="Y346" s="105"/>
      <c r="Z346" s="105"/>
      <c r="AA346" s="105"/>
    </row>
    <row r="347" spans="1:27" ht="34.5" customHeight="1" x14ac:dyDescent="0.25">
      <c r="A347" s="340" t="s">
        <v>1734</v>
      </c>
      <c r="B347" s="304"/>
      <c r="C347" s="304"/>
      <c r="D347" s="232" t="s">
        <v>130</v>
      </c>
      <c r="E347" s="234" t="s">
        <v>465</v>
      </c>
      <c r="F347" s="305">
        <v>5</v>
      </c>
      <c r="G347" s="305"/>
      <c r="H347" s="305">
        <f t="shared" ref="H347:H357" si="35">ROUND(F347*G347,2)</f>
        <v>0</v>
      </c>
      <c r="I347" s="964"/>
      <c r="J347" s="105"/>
      <c r="K347" s="135"/>
      <c r="L347" s="105"/>
      <c r="M347" s="105"/>
      <c r="N347" s="105"/>
      <c r="O347" s="135"/>
      <c r="Q347" s="105"/>
      <c r="R347" s="105"/>
      <c r="S347" s="120"/>
      <c r="T347" s="121"/>
      <c r="U347" s="121"/>
      <c r="V347" s="121"/>
      <c r="W347" s="122"/>
      <c r="X347" s="113"/>
      <c r="Y347" s="105"/>
      <c r="Z347" s="105"/>
      <c r="AA347" s="105"/>
    </row>
    <row r="348" spans="1:27" ht="34.5" customHeight="1" x14ac:dyDescent="0.25">
      <c r="A348" s="340" t="s">
        <v>1735</v>
      </c>
      <c r="B348" s="304"/>
      <c r="C348" s="304"/>
      <c r="D348" s="232" t="s">
        <v>130</v>
      </c>
      <c r="E348" s="234" t="s">
        <v>836</v>
      </c>
      <c r="F348" s="305">
        <v>5</v>
      </c>
      <c r="G348" s="305"/>
      <c r="H348" s="305">
        <f t="shared" si="35"/>
        <v>0</v>
      </c>
      <c r="I348" s="964"/>
      <c r="J348" s="190"/>
      <c r="K348" s="135"/>
      <c r="L348" s="105"/>
      <c r="M348" s="105"/>
      <c r="N348" s="105"/>
      <c r="O348" s="135"/>
      <c r="Q348" s="105"/>
      <c r="R348" s="105"/>
      <c r="S348" s="120"/>
      <c r="T348" s="121"/>
      <c r="U348" s="121"/>
      <c r="V348" s="121"/>
      <c r="W348" s="122"/>
      <c r="X348" s="113"/>
      <c r="Y348" s="105"/>
      <c r="Z348" s="105"/>
      <c r="AA348" s="105"/>
    </row>
    <row r="349" spans="1:27" ht="34.5" customHeight="1" x14ac:dyDescent="0.25">
      <c r="A349" s="340" t="s">
        <v>1736</v>
      </c>
      <c r="B349" s="304"/>
      <c r="C349" s="304"/>
      <c r="D349" s="232" t="s">
        <v>130</v>
      </c>
      <c r="E349" s="234" t="s">
        <v>837</v>
      </c>
      <c r="F349" s="305">
        <v>5</v>
      </c>
      <c r="G349" s="305"/>
      <c r="H349" s="305">
        <f t="shared" si="35"/>
        <v>0</v>
      </c>
      <c r="I349" s="964"/>
      <c r="J349" s="190"/>
      <c r="K349" s="135"/>
      <c r="L349" s="105"/>
      <c r="M349" s="105"/>
      <c r="N349" s="105"/>
      <c r="O349" s="135"/>
      <c r="Q349" s="105"/>
      <c r="R349" s="105"/>
      <c r="S349" s="120"/>
      <c r="T349" s="121"/>
      <c r="U349" s="121"/>
      <c r="V349" s="121"/>
      <c r="W349" s="122"/>
      <c r="X349" s="113"/>
      <c r="Y349" s="105"/>
      <c r="Z349" s="105"/>
      <c r="AA349" s="105"/>
    </row>
    <row r="350" spans="1:27" ht="34.5" customHeight="1" x14ac:dyDescent="0.25">
      <c r="A350" s="340" t="s">
        <v>1737</v>
      </c>
      <c r="B350" s="304"/>
      <c r="C350" s="304"/>
      <c r="D350" s="232" t="s">
        <v>130</v>
      </c>
      <c r="E350" s="234" t="s">
        <v>462</v>
      </c>
      <c r="F350" s="305">
        <v>4</v>
      </c>
      <c r="G350" s="305"/>
      <c r="H350" s="305">
        <f t="shared" si="35"/>
        <v>0</v>
      </c>
      <c r="I350" s="964"/>
      <c r="J350" s="105"/>
      <c r="K350" s="135"/>
      <c r="L350" s="105"/>
      <c r="M350" s="105"/>
      <c r="N350" s="105"/>
      <c r="O350" s="135"/>
      <c r="Q350" s="105"/>
      <c r="R350" s="105"/>
      <c r="S350" s="120"/>
      <c r="T350" s="121"/>
      <c r="U350" s="121"/>
      <c r="V350" s="121"/>
      <c r="W350" s="122"/>
      <c r="X350" s="113"/>
      <c r="Y350" s="105"/>
      <c r="Z350" s="105"/>
      <c r="AA350" s="105"/>
    </row>
    <row r="351" spans="1:27" ht="34.5" customHeight="1" x14ac:dyDescent="0.25">
      <c r="A351" s="340" t="s">
        <v>1738</v>
      </c>
      <c r="B351" s="304"/>
      <c r="C351" s="304"/>
      <c r="D351" s="232" t="s">
        <v>130</v>
      </c>
      <c r="E351" s="234" t="s">
        <v>461</v>
      </c>
      <c r="F351" s="305">
        <v>6</v>
      </c>
      <c r="G351" s="305"/>
      <c r="H351" s="305">
        <f t="shared" si="35"/>
        <v>0</v>
      </c>
      <c r="I351" s="964"/>
      <c r="J351" s="105"/>
      <c r="K351" s="135"/>
      <c r="L351" s="105"/>
      <c r="M351" s="105"/>
      <c r="N351" s="105"/>
      <c r="O351" s="135"/>
      <c r="Q351" s="105"/>
      <c r="R351" s="105"/>
      <c r="S351" s="120"/>
      <c r="T351" s="121"/>
      <c r="U351" s="121"/>
      <c r="V351" s="121"/>
      <c r="W351" s="122"/>
      <c r="X351" s="113"/>
      <c r="Y351" s="105"/>
      <c r="Z351" s="105"/>
      <c r="AA351" s="105"/>
    </row>
    <row r="352" spans="1:27" ht="34.5" customHeight="1" x14ac:dyDescent="0.25">
      <c r="A352" s="340" t="s">
        <v>1739</v>
      </c>
      <c r="B352" s="304"/>
      <c r="C352" s="304"/>
      <c r="D352" s="232" t="s">
        <v>130</v>
      </c>
      <c r="E352" s="234" t="s">
        <v>463</v>
      </c>
      <c r="F352" s="305">
        <v>8</v>
      </c>
      <c r="G352" s="305"/>
      <c r="H352" s="305">
        <f t="shared" si="35"/>
        <v>0</v>
      </c>
      <c r="I352" s="964"/>
      <c r="J352" s="105"/>
      <c r="K352" s="135"/>
      <c r="L352" s="105"/>
      <c r="M352" s="105"/>
      <c r="N352" s="105"/>
      <c r="O352" s="135"/>
      <c r="Q352" s="105"/>
      <c r="R352" s="105"/>
      <c r="S352" s="120"/>
      <c r="T352" s="121"/>
      <c r="U352" s="121"/>
      <c r="V352" s="121"/>
      <c r="W352" s="122"/>
      <c r="X352" s="113"/>
      <c r="Y352" s="105"/>
      <c r="Z352" s="105"/>
      <c r="AA352" s="105"/>
    </row>
    <row r="353" spans="1:27" ht="34.5" customHeight="1" x14ac:dyDescent="0.25">
      <c r="A353" s="340" t="s">
        <v>1740</v>
      </c>
      <c r="B353" s="304"/>
      <c r="C353" s="304"/>
      <c r="D353" s="232" t="s">
        <v>130</v>
      </c>
      <c r="E353" s="234" t="s">
        <v>464</v>
      </c>
      <c r="F353" s="305">
        <v>2</v>
      </c>
      <c r="G353" s="305"/>
      <c r="H353" s="305">
        <f t="shared" si="35"/>
        <v>0</v>
      </c>
      <c r="I353" s="964"/>
      <c r="J353" s="105"/>
      <c r="K353" s="135"/>
      <c r="L353" s="105"/>
      <c r="M353" s="105"/>
      <c r="N353" s="105"/>
      <c r="O353" s="135"/>
      <c r="Q353" s="105"/>
      <c r="R353" s="105"/>
      <c r="S353" s="120"/>
      <c r="T353" s="121"/>
      <c r="U353" s="121"/>
      <c r="V353" s="121"/>
      <c r="W353" s="122"/>
      <c r="X353" s="113"/>
      <c r="Y353" s="105"/>
      <c r="Z353" s="105"/>
      <c r="AA353" s="105"/>
    </row>
    <row r="354" spans="1:27" ht="34.5" customHeight="1" x14ac:dyDescent="0.25">
      <c r="A354" s="340" t="s">
        <v>1741</v>
      </c>
      <c r="B354" s="413"/>
      <c r="C354" s="413"/>
      <c r="D354" s="232" t="s">
        <v>130</v>
      </c>
      <c r="E354" s="234" t="s">
        <v>838</v>
      </c>
      <c r="F354" s="305">
        <v>4</v>
      </c>
      <c r="G354" s="305"/>
      <c r="H354" s="305">
        <f t="shared" si="35"/>
        <v>0</v>
      </c>
      <c r="I354" s="964"/>
      <c r="J354" s="105"/>
      <c r="K354" s="135"/>
      <c r="L354" s="105"/>
      <c r="M354" s="105"/>
      <c r="N354" s="105"/>
      <c r="O354" s="135"/>
      <c r="Q354" s="105"/>
      <c r="R354" s="142"/>
      <c r="S354" s="120"/>
      <c r="T354" s="121"/>
      <c r="U354" s="121"/>
      <c r="V354" s="121"/>
      <c r="W354" s="122"/>
      <c r="X354" s="113"/>
      <c r="Y354" s="105"/>
      <c r="Z354" s="105"/>
      <c r="AA354" s="105"/>
    </row>
    <row r="355" spans="1:27" ht="34.5" customHeight="1" x14ac:dyDescent="0.25">
      <c r="A355" s="340" t="s">
        <v>1742</v>
      </c>
      <c r="B355" s="304"/>
      <c r="C355" s="304"/>
      <c r="D355" s="232" t="s">
        <v>130</v>
      </c>
      <c r="E355" s="234" t="s">
        <v>839</v>
      </c>
      <c r="F355" s="305">
        <v>2</v>
      </c>
      <c r="G355" s="305"/>
      <c r="H355" s="305">
        <f t="shared" si="35"/>
        <v>0</v>
      </c>
      <c r="I355" s="964"/>
      <c r="J355" s="105"/>
      <c r="K355" s="135"/>
      <c r="L355" s="105"/>
      <c r="M355" s="105"/>
      <c r="N355" s="105"/>
      <c r="O355" s="135"/>
      <c r="Q355" s="105"/>
      <c r="R355" s="105"/>
      <c r="S355" s="120"/>
      <c r="T355" s="121"/>
      <c r="U355" s="121"/>
      <c r="V355" s="121"/>
      <c r="W355" s="122"/>
      <c r="X355" s="113"/>
      <c r="Y355" s="105"/>
      <c r="Z355" s="105"/>
      <c r="AA355" s="105"/>
    </row>
    <row r="356" spans="1:27" ht="34.5" customHeight="1" x14ac:dyDescent="0.25">
      <c r="A356" s="340" t="s">
        <v>1743</v>
      </c>
      <c r="B356" s="304"/>
      <c r="C356" s="304"/>
      <c r="D356" s="232" t="s">
        <v>130</v>
      </c>
      <c r="E356" s="234" t="s">
        <v>460</v>
      </c>
      <c r="F356" s="305">
        <v>4</v>
      </c>
      <c r="G356" s="305"/>
      <c r="H356" s="305">
        <f t="shared" si="35"/>
        <v>0</v>
      </c>
      <c r="I356" s="964"/>
      <c r="J356" s="105"/>
      <c r="K356" s="135"/>
      <c r="L356" s="105"/>
      <c r="M356" s="105"/>
      <c r="N356" s="105"/>
      <c r="O356" s="135"/>
      <c r="Q356" s="105"/>
      <c r="R356" s="105"/>
      <c r="S356" s="120"/>
      <c r="T356" s="121"/>
      <c r="U356" s="121"/>
      <c r="V356" s="121"/>
      <c r="W356" s="122"/>
      <c r="X356" s="113"/>
      <c r="Y356" s="105"/>
      <c r="Z356" s="105"/>
      <c r="AA356" s="105"/>
    </row>
    <row r="357" spans="1:27" ht="34.5" customHeight="1" x14ac:dyDescent="0.25">
      <c r="A357" s="340" t="s">
        <v>1744</v>
      </c>
      <c r="B357" s="413"/>
      <c r="C357" s="413"/>
      <c r="D357" s="232" t="s">
        <v>130</v>
      </c>
      <c r="E357" s="234" t="s">
        <v>459</v>
      </c>
      <c r="F357" s="305">
        <v>2</v>
      </c>
      <c r="G357" s="305"/>
      <c r="H357" s="305">
        <f t="shared" si="35"/>
        <v>0</v>
      </c>
      <c r="I357" s="964"/>
      <c r="J357" s="190"/>
      <c r="K357" s="135"/>
      <c r="L357" s="105"/>
      <c r="M357" s="105"/>
      <c r="N357" s="105"/>
      <c r="O357" s="135"/>
      <c r="Q357" s="105"/>
      <c r="R357" s="105"/>
      <c r="S357" s="120"/>
      <c r="T357" s="121"/>
      <c r="U357" s="121"/>
      <c r="V357" s="121"/>
      <c r="W357" s="122"/>
      <c r="X357" s="113"/>
      <c r="Y357" s="105"/>
      <c r="Z357" s="105"/>
      <c r="AA357" s="105"/>
    </row>
    <row r="358" spans="1:27" ht="33.75" x14ac:dyDescent="0.25">
      <c r="A358" s="340" t="s">
        <v>1745</v>
      </c>
      <c r="B358" s="109"/>
      <c r="C358" s="109"/>
      <c r="D358" s="248" t="s">
        <v>130</v>
      </c>
      <c r="E358" s="187" t="s">
        <v>466</v>
      </c>
      <c r="F358" s="189">
        <v>1</v>
      </c>
      <c r="G358" s="250"/>
      <c r="H358" s="188">
        <f>PLANILHA_ORÇAMETÁRIA!$G358*PLANILHA_ORÇAMETÁRIA!$F358</f>
        <v>0</v>
      </c>
      <c r="I358" s="964"/>
      <c r="J358" s="105"/>
      <c r="K358" s="135"/>
      <c r="L358" s="105"/>
      <c r="M358" s="105"/>
      <c r="N358" s="105"/>
      <c r="O358" s="135"/>
      <c r="Q358" s="105"/>
      <c r="R358" s="142"/>
      <c r="S358" s="120"/>
      <c r="T358" s="121"/>
      <c r="U358" s="170"/>
      <c r="V358" s="121"/>
      <c r="W358" s="171"/>
      <c r="X358" s="113"/>
      <c r="Y358" s="105"/>
      <c r="Z358" s="105"/>
      <c r="AA358" s="105"/>
    </row>
    <row r="359" spans="1:27" ht="12.75" customHeight="1" x14ac:dyDescent="0.25">
      <c r="A359" s="370"/>
      <c r="B359" s="371"/>
      <c r="C359" s="371"/>
      <c r="D359" s="372"/>
      <c r="E359" s="373" t="s">
        <v>660</v>
      </c>
      <c r="F359" s="374"/>
      <c r="G359" s="375"/>
      <c r="H359" s="376">
        <f>SUM(H333:H358)</f>
        <v>0</v>
      </c>
      <c r="I359" s="964"/>
      <c r="J359" s="105"/>
      <c r="K359" s="135"/>
      <c r="L359" s="105"/>
      <c r="M359" s="105"/>
      <c r="N359" s="105"/>
      <c r="O359" s="135"/>
      <c r="Q359" s="105"/>
      <c r="R359" s="105"/>
      <c r="S359" s="120"/>
      <c r="T359" s="121"/>
      <c r="U359" s="121"/>
      <c r="V359" s="121"/>
      <c r="W359" s="122"/>
      <c r="X359" s="113"/>
      <c r="Y359" s="105"/>
      <c r="Z359" s="105"/>
      <c r="AA359" s="105"/>
    </row>
    <row r="360" spans="1:27" ht="12.75" customHeight="1" x14ac:dyDescent="0.25">
      <c r="A360" s="390">
        <v>20</v>
      </c>
      <c r="B360" s="391"/>
      <c r="C360" s="391"/>
      <c r="D360" s="405"/>
      <c r="E360" s="406" t="s">
        <v>468</v>
      </c>
      <c r="F360" s="407"/>
      <c r="G360" s="395"/>
      <c r="H360" s="395"/>
      <c r="I360" s="964"/>
      <c r="J360" s="105"/>
      <c r="K360" s="135"/>
      <c r="L360" s="105"/>
      <c r="M360" s="105"/>
      <c r="N360" s="105"/>
      <c r="O360" s="135"/>
      <c r="Q360" s="105"/>
      <c r="R360" s="142"/>
      <c r="S360" s="120"/>
      <c r="T360" s="121"/>
      <c r="U360" s="121"/>
      <c r="V360" s="121"/>
      <c r="W360" s="122"/>
      <c r="X360" s="113"/>
      <c r="Y360" s="105"/>
      <c r="Z360" s="105"/>
      <c r="AA360" s="105"/>
    </row>
    <row r="361" spans="1:27" ht="12.75" customHeight="1" x14ac:dyDescent="0.25">
      <c r="A361" s="952" t="s">
        <v>1746</v>
      </c>
      <c r="B361" s="953"/>
      <c r="C361" s="953"/>
      <c r="D361" s="954"/>
      <c r="E361" s="1023" t="s">
        <v>1747</v>
      </c>
      <c r="F361" s="955"/>
      <c r="G361" s="956"/>
      <c r="H361" s="956"/>
      <c r="I361" s="964"/>
      <c r="J361" s="105"/>
      <c r="K361" s="135"/>
      <c r="L361" s="105"/>
      <c r="M361" s="105"/>
      <c r="N361" s="105"/>
      <c r="O361" s="135"/>
      <c r="Q361" s="105"/>
      <c r="R361" s="891"/>
      <c r="S361" s="120"/>
      <c r="T361" s="121"/>
      <c r="U361" s="121"/>
      <c r="V361" s="121"/>
      <c r="W361" s="892"/>
      <c r="X361" s="113"/>
      <c r="Y361" s="105"/>
      <c r="Z361" s="105"/>
      <c r="AA361" s="105"/>
    </row>
    <row r="362" spans="1:27" ht="47.25" customHeight="1" x14ac:dyDescent="0.25">
      <c r="A362" s="340" t="s">
        <v>1746</v>
      </c>
      <c r="B362" s="304"/>
      <c r="C362" s="304"/>
      <c r="D362" s="232" t="s">
        <v>130</v>
      </c>
      <c r="E362" s="234" t="s">
        <v>840</v>
      </c>
      <c r="F362" s="305">
        <v>3</v>
      </c>
      <c r="G362" s="305"/>
      <c r="H362" s="305">
        <f t="shared" ref="H362:H372" si="36">ROUND(F362*G362,2)</f>
        <v>0</v>
      </c>
      <c r="I362" s="964"/>
      <c r="J362" s="105"/>
      <c r="K362" s="135"/>
      <c r="L362" s="105"/>
      <c r="M362" s="105"/>
      <c r="N362" s="105"/>
      <c r="O362" s="135"/>
      <c r="Q362" s="105"/>
      <c r="R362" s="142"/>
      <c r="S362" s="120"/>
      <c r="T362" s="121"/>
      <c r="U362" s="121"/>
      <c r="V362" s="121"/>
      <c r="W362" s="122"/>
      <c r="X362" s="113"/>
      <c r="Y362" s="105"/>
      <c r="Z362" s="105"/>
      <c r="AA362" s="105"/>
    </row>
    <row r="363" spans="1:27" ht="36" x14ac:dyDescent="0.25">
      <c r="A363" s="340" t="s">
        <v>1748</v>
      </c>
      <c r="B363" s="304"/>
      <c r="C363" s="304"/>
      <c r="D363" s="232" t="s">
        <v>130</v>
      </c>
      <c r="E363" s="234" t="s">
        <v>841</v>
      </c>
      <c r="F363" s="305">
        <v>3</v>
      </c>
      <c r="G363" s="305"/>
      <c r="H363" s="305">
        <f t="shared" si="36"/>
        <v>0</v>
      </c>
      <c r="I363" s="964"/>
      <c r="J363" s="105"/>
      <c r="K363" s="135"/>
      <c r="L363" s="105"/>
      <c r="M363" s="105"/>
      <c r="N363" s="105"/>
      <c r="O363" s="135"/>
      <c r="Q363" s="105"/>
      <c r="R363" s="142"/>
      <c r="S363" s="120"/>
      <c r="T363" s="121"/>
      <c r="U363" s="121"/>
      <c r="V363" s="121"/>
      <c r="W363" s="122"/>
      <c r="X363" s="113"/>
      <c r="Y363" s="105"/>
      <c r="Z363" s="105"/>
      <c r="AA363" s="105"/>
    </row>
    <row r="364" spans="1:27" ht="39.75" customHeight="1" x14ac:dyDescent="0.25">
      <c r="A364" s="340" t="s">
        <v>1749</v>
      </c>
      <c r="B364" s="304"/>
      <c r="C364" s="304"/>
      <c r="D364" s="232" t="s">
        <v>130</v>
      </c>
      <c r="E364" s="234" t="s">
        <v>842</v>
      </c>
      <c r="F364" s="305">
        <v>12</v>
      </c>
      <c r="G364" s="305"/>
      <c r="H364" s="305">
        <f t="shared" si="36"/>
        <v>0</v>
      </c>
      <c r="I364" s="964"/>
      <c r="J364" s="105"/>
      <c r="K364" s="135"/>
      <c r="L364" s="105"/>
      <c r="M364" s="105"/>
      <c r="N364" s="105"/>
      <c r="O364" s="135"/>
      <c r="Q364" s="105"/>
      <c r="R364" s="105"/>
      <c r="S364" s="120"/>
      <c r="T364" s="121"/>
      <c r="U364" s="121"/>
      <c r="V364" s="121"/>
      <c r="W364" s="122"/>
      <c r="X364" s="113"/>
      <c r="Y364" s="105"/>
      <c r="Z364" s="105"/>
      <c r="AA364" s="105"/>
    </row>
    <row r="365" spans="1:27" ht="44.25" customHeight="1" x14ac:dyDescent="0.25">
      <c r="A365" s="340" t="s">
        <v>1750</v>
      </c>
      <c r="B365" s="304"/>
      <c r="C365" s="304"/>
      <c r="D365" s="232" t="s">
        <v>130</v>
      </c>
      <c r="E365" s="234" t="s">
        <v>843</v>
      </c>
      <c r="F365" s="305">
        <v>12</v>
      </c>
      <c r="G365" s="305"/>
      <c r="H365" s="305">
        <f t="shared" si="36"/>
        <v>0</v>
      </c>
      <c r="I365" s="964"/>
      <c r="J365" s="105"/>
      <c r="K365" s="135"/>
      <c r="L365" s="105"/>
      <c r="M365" s="105"/>
      <c r="N365" s="105"/>
      <c r="O365" s="135"/>
      <c r="Q365" s="105"/>
      <c r="R365" s="105"/>
      <c r="S365" s="120"/>
      <c r="T365" s="121"/>
      <c r="U365" s="121"/>
      <c r="V365" s="121"/>
      <c r="W365" s="122"/>
      <c r="X365" s="113"/>
      <c r="Y365" s="105"/>
      <c r="Z365" s="105"/>
      <c r="AA365" s="105"/>
    </row>
    <row r="366" spans="1:27" ht="32.25" customHeight="1" x14ac:dyDescent="0.25">
      <c r="A366" s="340" t="s">
        <v>1751</v>
      </c>
      <c r="B366" s="413"/>
      <c r="C366" s="413"/>
      <c r="D366" s="232" t="s">
        <v>130</v>
      </c>
      <c r="E366" s="234" t="s">
        <v>556</v>
      </c>
      <c r="F366" s="305">
        <v>4</v>
      </c>
      <c r="G366" s="305"/>
      <c r="H366" s="305">
        <f t="shared" si="36"/>
        <v>0</v>
      </c>
      <c r="I366" s="964"/>
      <c r="J366" s="190"/>
      <c r="K366" s="135"/>
      <c r="L366" s="105"/>
      <c r="M366" s="105"/>
      <c r="N366" s="105"/>
      <c r="O366" s="135"/>
      <c r="Q366" s="105"/>
      <c r="R366" s="142"/>
      <c r="S366" s="120"/>
      <c r="T366" s="121"/>
      <c r="U366" s="121"/>
      <c r="V366" s="121"/>
      <c r="W366" s="122"/>
      <c r="X366" s="113"/>
      <c r="Y366" s="105"/>
      <c r="Z366" s="105"/>
      <c r="AA366" s="105"/>
    </row>
    <row r="367" spans="1:27" ht="34.5" customHeight="1" x14ac:dyDescent="0.25">
      <c r="A367" s="340" t="s">
        <v>1752</v>
      </c>
      <c r="B367" s="304"/>
      <c r="C367" s="304"/>
      <c r="D367" s="232" t="s">
        <v>133</v>
      </c>
      <c r="E367" s="234" t="s">
        <v>844</v>
      </c>
      <c r="F367" s="305">
        <v>8</v>
      </c>
      <c r="G367" s="305"/>
      <c r="H367" s="305">
        <f t="shared" si="36"/>
        <v>0</v>
      </c>
      <c r="I367" s="964"/>
      <c r="J367" s="105"/>
      <c r="K367" s="135"/>
      <c r="L367" s="105"/>
      <c r="M367" s="105"/>
      <c r="N367" s="105"/>
      <c r="O367" s="135"/>
      <c r="Q367" s="105"/>
      <c r="R367" s="105"/>
      <c r="S367" s="120"/>
      <c r="T367" s="121"/>
      <c r="U367" s="121"/>
      <c r="V367" s="121"/>
      <c r="W367" s="122"/>
      <c r="X367" s="113"/>
      <c r="Y367" s="105"/>
      <c r="Z367" s="105"/>
      <c r="AA367" s="105"/>
    </row>
    <row r="368" spans="1:27" ht="34.5" customHeight="1" x14ac:dyDescent="0.25">
      <c r="A368" s="340" t="s">
        <v>1753</v>
      </c>
      <c r="B368" s="304"/>
      <c r="C368" s="304"/>
      <c r="D368" s="232" t="s">
        <v>133</v>
      </c>
      <c r="E368" s="234" t="s">
        <v>845</v>
      </c>
      <c r="F368" s="305">
        <v>38</v>
      </c>
      <c r="G368" s="305"/>
      <c r="H368" s="305">
        <f t="shared" si="36"/>
        <v>0</v>
      </c>
      <c r="I368" s="964"/>
      <c r="J368" s="105"/>
      <c r="K368" s="135"/>
      <c r="L368" s="105"/>
      <c r="M368" s="105"/>
      <c r="N368" s="105"/>
      <c r="O368" s="135"/>
      <c r="Q368" s="105"/>
      <c r="R368" s="105"/>
      <c r="S368" s="120"/>
      <c r="T368" s="121"/>
      <c r="U368" s="121"/>
      <c r="V368" s="121"/>
      <c r="W368" s="122"/>
      <c r="X368" s="113"/>
      <c r="Y368" s="105"/>
      <c r="Z368" s="105"/>
      <c r="AA368" s="105"/>
    </row>
    <row r="369" spans="1:27" ht="48" x14ac:dyDescent="0.25">
      <c r="A369" s="340" t="s">
        <v>1754</v>
      </c>
      <c r="B369" s="304"/>
      <c r="C369" s="304"/>
      <c r="D369" s="232" t="s">
        <v>130</v>
      </c>
      <c r="E369" s="234" t="s">
        <v>846</v>
      </c>
      <c r="F369" s="305">
        <v>12</v>
      </c>
      <c r="G369" s="305"/>
      <c r="H369" s="305">
        <f t="shared" si="36"/>
        <v>0</v>
      </c>
      <c r="I369" s="964"/>
      <c r="J369" s="105"/>
      <c r="K369" s="135"/>
      <c r="L369" s="105"/>
      <c r="M369" s="105"/>
      <c r="N369" s="105"/>
      <c r="O369" s="135"/>
      <c r="Q369" s="105"/>
      <c r="R369" s="105"/>
      <c r="S369" s="120"/>
      <c r="T369" s="121"/>
      <c r="U369" s="121"/>
      <c r="V369" s="121"/>
      <c r="W369" s="122"/>
      <c r="X369" s="113"/>
      <c r="Y369" s="105"/>
      <c r="Z369" s="105"/>
      <c r="AA369" s="105"/>
    </row>
    <row r="370" spans="1:27" ht="40.5" customHeight="1" x14ac:dyDescent="0.25">
      <c r="A370" s="340" t="s">
        <v>1755</v>
      </c>
      <c r="B370" s="304"/>
      <c r="C370" s="304"/>
      <c r="D370" s="232" t="s">
        <v>130</v>
      </c>
      <c r="E370" s="234" t="s">
        <v>847</v>
      </c>
      <c r="F370" s="305">
        <v>3</v>
      </c>
      <c r="G370" s="305"/>
      <c r="H370" s="305">
        <f t="shared" si="36"/>
        <v>0</v>
      </c>
      <c r="I370" s="964"/>
      <c r="J370" s="105"/>
      <c r="K370" s="135"/>
      <c r="L370" s="105"/>
      <c r="M370" s="105"/>
      <c r="N370" s="105"/>
      <c r="O370" s="135"/>
      <c r="Q370" s="105"/>
      <c r="R370" s="105"/>
      <c r="S370" s="120"/>
      <c r="T370" s="121"/>
      <c r="U370" s="121"/>
      <c r="V370" s="121"/>
      <c r="W370" s="122"/>
      <c r="X370" s="113"/>
      <c r="Y370" s="105"/>
      <c r="Z370" s="105"/>
      <c r="AA370" s="105"/>
    </row>
    <row r="371" spans="1:27" ht="42" customHeight="1" x14ac:dyDescent="0.25">
      <c r="A371" s="340" t="s">
        <v>1756</v>
      </c>
      <c r="B371" s="304"/>
      <c r="C371" s="304"/>
      <c r="D371" s="232" t="s">
        <v>130</v>
      </c>
      <c r="E371" s="234" t="s">
        <v>848</v>
      </c>
      <c r="F371" s="305">
        <v>2</v>
      </c>
      <c r="G371" s="305"/>
      <c r="H371" s="305">
        <f t="shared" si="36"/>
        <v>0</v>
      </c>
      <c r="I371" s="964"/>
      <c r="J371" s="105"/>
      <c r="K371" s="135"/>
      <c r="L371" s="105"/>
      <c r="M371" s="105"/>
      <c r="N371" s="105"/>
      <c r="O371" s="135"/>
      <c r="Q371" s="105"/>
      <c r="R371" s="105"/>
      <c r="S371" s="120"/>
      <c r="T371" s="121"/>
      <c r="U371" s="121"/>
      <c r="V371" s="121"/>
      <c r="W371" s="122"/>
      <c r="X371" s="113"/>
      <c r="Y371" s="105"/>
      <c r="Z371" s="105"/>
      <c r="AA371" s="105"/>
    </row>
    <row r="372" spans="1:27" ht="48" x14ac:dyDescent="0.25">
      <c r="A372" s="340" t="s">
        <v>1757</v>
      </c>
      <c r="B372" s="304"/>
      <c r="C372" s="304"/>
      <c r="D372" s="232" t="s">
        <v>130</v>
      </c>
      <c r="E372" s="234" t="s">
        <v>849</v>
      </c>
      <c r="F372" s="305">
        <v>4</v>
      </c>
      <c r="G372" s="305"/>
      <c r="H372" s="305">
        <f t="shared" si="36"/>
        <v>0</v>
      </c>
      <c r="I372" s="964"/>
      <c r="J372" s="105"/>
      <c r="K372" s="135"/>
      <c r="L372" s="105"/>
      <c r="M372" s="105"/>
      <c r="N372" s="105"/>
      <c r="O372" s="135"/>
      <c r="Q372" s="105"/>
      <c r="R372" s="105"/>
      <c r="S372" s="120"/>
      <c r="T372" s="121"/>
      <c r="U372" s="121"/>
      <c r="V372" s="121"/>
      <c r="W372" s="122"/>
      <c r="X372" s="113"/>
      <c r="Y372" s="105"/>
      <c r="Z372" s="105"/>
      <c r="AA372" s="105"/>
    </row>
    <row r="373" spans="1:27" ht="15" customHeight="1" x14ac:dyDescent="0.25">
      <c r="A373" s="414" t="s">
        <v>1025</v>
      </c>
      <c r="B373" s="415"/>
      <c r="C373" s="1094"/>
      <c r="D373" s="416"/>
      <c r="E373" s="417" t="s">
        <v>661</v>
      </c>
      <c r="F373" s="418"/>
      <c r="G373" s="418"/>
      <c r="H373" s="419"/>
      <c r="I373" s="964"/>
      <c r="J373" s="105"/>
      <c r="K373" s="135"/>
      <c r="L373" s="105"/>
      <c r="M373" s="105"/>
      <c r="N373" s="105"/>
      <c r="O373" s="135"/>
      <c r="Q373" s="105"/>
      <c r="R373" s="105"/>
      <c r="S373" s="120"/>
      <c r="T373" s="121"/>
      <c r="U373" s="121"/>
      <c r="V373" s="121"/>
      <c r="W373" s="122"/>
      <c r="X373" s="113"/>
      <c r="Y373" s="105"/>
      <c r="Z373" s="105"/>
      <c r="AA373" s="105"/>
    </row>
    <row r="374" spans="1:27" ht="23.25" customHeight="1" x14ac:dyDescent="0.25">
      <c r="A374" s="291" t="s">
        <v>1758</v>
      </c>
      <c r="B374" s="287"/>
      <c r="C374" s="287"/>
      <c r="D374" s="287" t="s">
        <v>130</v>
      </c>
      <c r="E374" s="288" t="s">
        <v>662</v>
      </c>
      <c r="F374" s="295">
        <v>14</v>
      </c>
      <c r="G374" s="295"/>
      <c r="H374" s="295">
        <f t="shared" ref="H374:H392" si="37">ROUND(F374*G374,2)</f>
        <v>0</v>
      </c>
      <c r="I374" s="964"/>
      <c r="J374" s="105"/>
      <c r="K374" s="135"/>
      <c r="L374" s="105"/>
      <c r="M374" s="105"/>
      <c r="N374" s="105"/>
      <c r="O374" s="135"/>
      <c r="Q374" s="105"/>
      <c r="R374" s="105"/>
      <c r="S374" s="120"/>
      <c r="T374" s="121"/>
      <c r="U374" s="121"/>
      <c r="V374" s="121"/>
      <c r="W374" s="122"/>
      <c r="X374" s="113"/>
      <c r="Y374" s="105"/>
      <c r="Z374" s="105"/>
      <c r="AA374" s="105"/>
    </row>
    <row r="375" spans="1:27" ht="41.25" customHeight="1" x14ac:dyDescent="0.25">
      <c r="A375" s="291" t="s">
        <v>1759</v>
      </c>
      <c r="B375" s="287"/>
      <c r="C375" s="287"/>
      <c r="D375" s="287" t="s">
        <v>133</v>
      </c>
      <c r="E375" s="288" t="s">
        <v>663</v>
      </c>
      <c r="F375" s="295">
        <v>60</v>
      </c>
      <c r="G375" s="295"/>
      <c r="H375" s="295">
        <f t="shared" si="37"/>
        <v>0</v>
      </c>
      <c r="I375" s="964"/>
      <c r="J375" s="105"/>
      <c r="K375" s="135"/>
      <c r="L375" s="105"/>
      <c r="M375" s="105"/>
      <c r="N375" s="105"/>
      <c r="O375" s="135"/>
      <c r="Q375" s="105"/>
      <c r="R375" s="105"/>
      <c r="S375" s="120"/>
      <c r="T375" s="121"/>
      <c r="U375" s="121"/>
      <c r="V375" s="121"/>
      <c r="W375" s="122"/>
      <c r="X375" s="113"/>
      <c r="Y375" s="105"/>
      <c r="Z375" s="105"/>
      <c r="AA375" s="105"/>
    </row>
    <row r="376" spans="1:27" ht="34.5" customHeight="1" x14ac:dyDescent="0.25">
      <c r="A376" s="291" t="s">
        <v>1760</v>
      </c>
      <c r="B376" s="287"/>
      <c r="C376" s="287"/>
      <c r="D376" s="287" t="s">
        <v>133</v>
      </c>
      <c r="E376" s="288" t="s">
        <v>664</v>
      </c>
      <c r="F376" s="295">
        <v>60</v>
      </c>
      <c r="G376" s="295"/>
      <c r="H376" s="295">
        <f t="shared" si="37"/>
        <v>0</v>
      </c>
      <c r="I376" s="964"/>
      <c r="J376" s="105"/>
      <c r="K376" s="135"/>
      <c r="L376" s="105"/>
      <c r="M376" s="105"/>
      <c r="N376" s="105"/>
      <c r="O376" s="135"/>
      <c r="Q376" s="105"/>
      <c r="R376" s="105"/>
      <c r="S376" s="120"/>
      <c r="T376" s="121"/>
      <c r="U376" s="121"/>
      <c r="V376" s="121"/>
      <c r="W376" s="122"/>
      <c r="X376" s="113"/>
      <c r="Y376" s="105"/>
      <c r="Z376" s="105"/>
      <c r="AA376" s="105"/>
    </row>
    <row r="377" spans="1:27" ht="34.5" customHeight="1" x14ac:dyDescent="0.25">
      <c r="A377" s="291" t="s">
        <v>1761</v>
      </c>
      <c r="B377" s="287"/>
      <c r="C377" s="287"/>
      <c r="D377" s="287" t="s">
        <v>133</v>
      </c>
      <c r="E377" s="288" t="s">
        <v>664</v>
      </c>
      <c r="F377" s="295">
        <v>60</v>
      </c>
      <c r="G377" s="295"/>
      <c r="H377" s="295">
        <f t="shared" si="37"/>
        <v>0</v>
      </c>
      <c r="I377" s="964"/>
      <c r="J377" s="105"/>
      <c r="K377" s="135"/>
      <c r="L377" s="105"/>
      <c r="M377" s="105"/>
      <c r="N377" s="105"/>
      <c r="O377" s="135"/>
      <c r="Q377" s="105"/>
      <c r="R377" s="105"/>
      <c r="S377" s="120"/>
      <c r="T377" s="121"/>
      <c r="U377" s="121"/>
      <c r="V377" s="121"/>
      <c r="W377" s="122"/>
      <c r="X377" s="113"/>
      <c r="Y377" s="105"/>
      <c r="Z377" s="105"/>
      <c r="AA377" s="105"/>
    </row>
    <row r="378" spans="1:27" ht="34.5" customHeight="1" x14ac:dyDescent="0.25">
      <c r="A378" s="291" t="s">
        <v>1762</v>
      </c>
      <c r="B378" s="287"/>
      <c r="C378" s="287"/>
      <c r="D378" s="287" t="s">
        <v>133</v>
      </c>
      <c r="E378" s="288" t="s">
        <v>664</v>
      </c>
      <c r="F378" s="295">
        <v>60</v>
      </c>
      <c r="G378" s="295"/>
      <c r="H378" s="295">
        <f t="shared" si="37"/>
        <v>0</v>
      </c>
      <c r="I378" s="964"/>
      <c r="J378" s="105"/>
      <c r="K378" s="135"/>
      <c r="L378" s="105"/>
      <c r="M378" s="105"/>
      <c r="N378" s="105"/>
      <c r="O378" s="135"/>
      <c r="Q378" s="105"/>
      <c r="R378" s="105"/>
      <c r="S378" s="120"/>
      <c r="T378" s="121"/>
      <c r="U378" s="121"/>
      <c r="V378" s="121"/>
      <c r="W378" s="122"/>
      <c r="X378" s="113"/>
      <c r="Y378" s="105"/>
      <c r="Z378" s="105"/>
      <c r="AA378" s="105"/>
    </row>
    <row r="379" spans="1:27" ht="50.25" customHeight="1" x14ac:dyDescent="0.25">
      <c r="A379" s="291" t="s">
        <v>1763</v>
      </c>
      <c r="B379" s="287"/>
      <c r="C379" s="287"/>
      <c r="D379" s="287" t="s">
        <v>133</v>
      </c>
      <c r="E379" s="288" t="s">
        <v>665</v>
      </c>
      <c r="F379" s="295">
        <v>4</v>
      </c>
      <c r="G379" s="295"/>
      <c r="H379" s="295">
        <f t="shared" si="37"/>
        <v>0</v>
      </c>
      <c r="I379" s="964"/>
      <c r="J379" s="105"/>
      <c r="K379" s="135"/>
      <c r="L379" s="105"/>
      <c r="M379" s="105"/>
      <c r="N379" s="105"/>
      <c r="O379" s="135"/>
      <c r="Q379" s="105"/>
      <c r="R379" s="105"/>
      <c r="S379" s="120"/>
      <c r="T379" s="121"/>
      <c r="U379" s="121"/>
      <c r="V379" s="121"/>
      <c r="W379" s="122"/>
      <c r="X379" s="113"/>
      <c r="Y379" s="105"/>
      <c r="Z379" s="105"/>
      <c r="AA379" s="105"/>
    </row>
    <row r="380" spans="1:27" ht="38.25" customHeight="1" x14ac:dyDescent="0.25">
      <c r="A380" s="291" t="s">
        <v>1764</v>
      </c>
      <c r="B380" s="287"/>
      <c r="C380" s="287"/>
      <c r="D380" s="287" t="s">
        <v>130</v>
      </c>
      <c r="E380" s="288" t="s">
        <v>290</v>
      </c>
      <c r="F380" s="295">
        <v>50</v>
      </c>
      <c r="G380" s="295"/>
      <c r="H380" s="295">
        <f t="shared" si="37"/>
        <v>0</v>
      </c>
      <c r="I380" s="964"/>
      <c r="J380" s="105"/>
      <c r="K380" s="135"/>
      <c r="L380" s="105"/>
      <c r="M380" s="105"/>
      <c r="N380" s="105"/>
      <c r="O380" s="135"/>
      <c r="Q380" s="105"/>
      <c r="R380" s="105"/>
      <c r="S380" s="120"/>
      <c r="T380" s="121"/>
      <c r="U380" s="121"/>
      <c r="V380" s="121"/>
      <c r="W380" s="122"/>
      <c r="X380" s="113"/>
      <c r="Y380" s="105"/>
      <c r="Z380" s="105"/>
      <c r="AA380" s="105"/>
    </row>
    <row r="381" spans="1:27" ht="34.5" customHeight="1" x14ac:dyDescent="0.25">
      <c r="A381" s="291" t="s">
        <v>1765</v>
      </c>
      <c r="B381" s="287"/>
      <c r="C381" s="287"/>
      <c r="D381" s="287" t="s">
        <v>130</v>
      </c>
      <c r="E381" s="288" t="s">
        <v>666</v>
      </c>
      <c r="F381" s="295">
        <v>8</v>
      </c>
      <c r="G381" s="295"/>
      <c r="H381" s="295">
        <f t="shared" si="37"/>
        <v>0</v>
      </c>
      <c r="I381" s="964"/>
      <c r="J381" s="190"/>
      <c r="K381" s="135"/>
      <c r="L381" s="105"/>
      <c r="M381" s="105"/>
      <c r="N381" s="105"/>
      <c r="O381" s="135"/>
      <c r="Q381" s="105"/>
      <c r="R381" s="105"/>
      <c r="S381" s="120"/>
      <c r="T381" s="121"/>
      <c r="U381" s="121"/>
      <c r="V381" s="121"/>
      <c r="W381" s="122"/>
      <c r="X381" s="113"/>
      <c r="Y381" s="105"/>
      <c r="Z381" s="105"/>
      <c r="AA381" s="105"/>
    </row>
    <row r="382" spans="1:27" ht="34.5" customHeight="1" x14ac:dyDescent="0.25">
      <c r="A382" s="291" t="s">
        <v>1766</v>
      </c>
      <c r="B382" s="287"/>
      <c r="C382" s="287"/>
      <c r="D382" s="287" t="s">
        <v>130</v>
      </c>
      <c r="E382" s="288" t="s">
        <v>667</v>
      </c>
      <c r="F382" s="295">
        <v>1</v>
      </c>
      <c r="G382" s="295"/>
      <c r="H382" s="295">
        <f t="shared" si="37"/>
        <v>0</v>
      </c>
      <c r="I382" s="964"/>
      <c r="J382" s="190"/>
      <c r="K382" s="135"/>
      <c r="L382" s="105"/>
      <c r="M382" s="105"/>
      <c r="N382" s="105"/>
      <c r="O382" s="135"/>
      <c r="Q382" s="105"/>
      <c r="R382" s="105"/>
      <c r="S382" s="120"/>
      <c r="T382" s="121"/>
      <c r="U382" s="121"/>
      <c r="V382" s="121"/>
      <c r="W382" s="122"/>
      <c r="X382" s="113"/>
      <c r="Y382" s="105"/>
      <c r="Z382" s="105"/>
      <c r="AA382" s="105"/>
    </row>
    <row r="383" spans="1:27" ht="34.5" customHeight="1" x14ac:dyDescent="0.25">
      <c r="A383" s="291" t="s">
        <v>1767</v>
      </c>
      <c r="B383" s="287"/>
      <c r="C383" s="287"/>
      <c r="D383" s="287" t="s">
        <v>130</v>
      </c>
      <c r="E383" s="288" t="s">
        <v>668</v>
      </c>
      <c r="F383" s="295">
        <v>1</v>
      </c>
      <c r="G383" s="295"/>
      <c r="H383" s="295">
        <f t="shared" si="37"/>
        <v>0</v>
      </c>
      <c r="I383" s="964"/>
      <c r="J383" s="190"/>
      <c r="K383" s="135"/>
      <c r="L383" s="105"/>
      <c r="M383" s="105"/>
      <c r="N383" s="105"/>
      <c r="O383" s="135"/>
      <c r="Q383" s="105"/>
      <c r="R383" s="105"/>
      <c r="S383" s="120"/>
      <c r="T383" s="121"/>
      <c r="U383" s="121"/>
      <c r="V383" s="121"/>
      <c r="W383" s="122"/>
      <c r="X383" s="113"/>
      <c r="Y383" s="105"/>
      <c r="Z383" s="105"/>
      <c r="AA383" s="105"/>
    </row>
    <row r="384" spans="1:27" ht="24" customHeight="1" x14ac:dyDescent="0.25">
      <c r="A384" s="291" t="s">
        <v>1768</v>
      </c>
      <c r="B384" s="287"/>
      <c r="C384" s="287"/>
      <c r="D384" s="287" t="s">
        <v>130</v>
      </c>
      <c r="E384" s="288" t="s">
        <v>669</v>
      </c>
      <c r="F384" s="295">
        <v>8</v>
      </c>
      <c r="G384" s="295"/>
      <c r="H384" s="295">
        <f t="shared" si="37"/>
        <v>0</v>
      </c>
      <c r="I384" s="964"/>
      <c r="J384" s="190"/>
      <c r="K384" s="135"/>
      <c r="L384" s="105"/>
      <c r="M384" s="105"/>
      <c r="N384" s="105"/>
      <c r="O384" s="135"/>
      <c r="Q384" s="105"/>
      <c r="R384" s="105"/>
      <c r="S384" s="120"/>
      <c r="T384" s="121"/>
      <c r="U384" s="121"/>
      <c r="V384" s="121"/>
      <c r="W384" s="122"/>
      <c r="X384" s="113"/>
      <c r="Y384" s="105"/>
      <c r="Z384" s="105"/>
      <c r="AA384" s="105"/>
    </row>
    <row r="385" spans="1:27" ht="34.5" customHeight="1" x14ac:dyDescent="0.25">
      <c r="A385" s="291" t="s">
        <v>1769</v>
      </c>
      <c r="B385" s="287"/>
      <c r="C385" s="287"/>
      <c r="D385" s="287" t="s">
        <v>130</v>
      </c>
      <c r="E385" s="288" t="s">
        <v>670</v>
      </c>
      <c r="F385" s="295">
        <v>6</v>
      </c>
      <c r="G385" s="295"/>
      <c r="H385" s="295">
        <f t="shared" si="37"/>
        <v>0</v>
      </c>
      <c r="I385" s="964"/>
      <c r="J385" s="105"/>
      <c r="K385" s="135"/>
      <c r="L385" s="105"/>
      <c r="M385" s="105"/>
      <c r="N385" s="105"/>
      <c r="O385" s="135"/>
      <c r="Q385" s="105"/>
      <c r="R385" s="105"/>
      <c r="S385" s="120"/>
      <c r="T385" s="121"/>
      <c r="U385" s="121"/>
      <c r="V385" s="121"/>
      <c r="W385" s="122"/>
      <c r="X385" s="113"/>
      <c r="Y385" s="105"/>
      <c r="Z385" s="105"/>
      <c r="AA385" s="105"/>
    </row>
    <row r="386" spans="1:27" ht="34.5" customHeight="1" x14ac:dyDescent="0.25">
      <c r="A386" s="291" t="s">
        <v>1770</v>
      </c>
      <c r="B386" s="287"/>
      <c r="C386" s="287"/>
      <c r="D386" s="287" t="s">
        <v>130</v>
      </c>
      <c r="E386" s="288" t="s">
        <v>671</v>
      </c>
      <c r="F386" s="295">
        <v>6</v>
      </c>
      <c r="G386" s="295"/>
      <c r="H386" s="295">
        <f t="shared" si="37"/>
        <v>0</v>
      </c>
      <c r="I386" s="964"/>
      <c r="J386" s="105"/>
      <c r="K386" s="135"/>
      <c r="L386" s="105"/>
      <c r="M386" s="105"/>
      <c r="N386" s="105"/>
      <c r="O386" s="135"/>
      <c r="Q386" s="105"/>
      <c r="R386" s="105"/>
      <c r="S386" s="120"/>
      <c r="T386" s="121"/>
      <c r="U386" s="121"/>
      <c r="V386" s="121"/>
      <c r="W386" s="122"/>
      <c r="X386" s="113"/>
      <c r="Y386" s="105"/>
      <c r="Z386" s="105"/>
      <c r="AA386" s="105"/>
    </row>
    <row r="387" spans="1:27" ht="34.5" customHeight="1" x14ac:dyDescent="0.25">
      <c r="A387" s="291" t="s">
        <v>1771</v>
      </c>
      <c r="B387" s="287"/>
      <c r="C387" s="287"/>
      <c r="D387" s="287" t="s">
        <v>130</v>
      </c>
      <c r="E387" s="288" t="s">
        <v>672</v>
      </c>
      <c r="F387" s="295">
        <v>10</v>
      </c>
      <c r="G387" s="295"/>
      <c r="H387" s="295">
        <f t="shared" si="37"/>
        <v>0</v>
      </c>
      <c r="I387" s="964"/>
      <c r="J387" s="105"/>
      <c r="K387" s="135"/>
      <c r="L387" s="105"/>
      <c r="M387" s="105"/>
      <c r="N387" s="105"/>
      <c r="O387" s="135"/>
      <c r="Q387" s="105"/>
      <c r="R387" s="105"/>
      <c r="S387" s="120"/>
      <c r="T387" s="121"/>
      <c r="U387" s="121"/>
      <c r="V387" s="121"/>
      <c r="W387" s="122"/>
      <c r="X387" s="113"/>
      <c r="Y387" s="105"/>
      <c r="Z387" s="105"/>
      <c r="AA387" s="105"/>
    </row>
    <row r="388" spans="1:27" ht="34.5" customHeight="1" x14ac:dyDescent="0.25">
      <c r="A388" s="291" t="s">
        <v>1772</v>
      </c>
      <c r="B388" s="287"/>
      <c r="C388" s="287"/>
      <c r="D388" s="287" t="s">
        <v>133</v>
      </c>
      <c r="E388" s="288" t="s">
        <v>663</v>
      </c>
      <c r="F388" s="295">
        <v>200</v>
      </c>
      <c r="G388" s="295"/>
      <c r="H388" s="295">
        <f t="shared" si="37"/>
        <v>0</v>
      </c>
      <c r="I388" s="964"/>
      <c r="J388" s="105"/>
      <c r="K388" s="135"/>
      <c r="L388" s="105"/>
      <c r="M388" s="105"/>
      <c r="N388" s="105"/>
      <c r="O388" s="135"/>
      <c r="Q388" s="105"/>
      <c r="R388" s="105"/>
      <c r="S388" s="120"/>
      <c r="T388" s="121"/>
      <c r="U388" s="121"/>
      <c r="V388" s="121"/>
      <c r="W388" s="122"/>
      <c r="X388" s="113"/>
      <c r="Y388" s="105"/>
      <c r="Z388" s="105"/>
      <c r="AA388" s="105"/>
    </row>
    <row r="389" spans="1:27" ht="27" customHeight="1" x14ac:dyDescent="0.25">
      <c r="A389" s="291" t="s">
        <v>1773</v>
      </c>
      <c r="B389" s="287"/>
      <c r="C389" s="287"/>
      <c r="D389" s="287" t="s">
        <v>130</v>
      </c>
      <c r="E389" s="288" t="s">
        <v>673</v>
      </c>
      <c r="F389" s="295">
        <v>20</v>
      </c>
      <c r="G389" s="295"/>
      <c r="H389" s="295">
        <f t="shared" si="37"/>
        <v>0</v>
      </c>
      <c r="I389" s="964"/>
      <c r="J389" s="105"/>
      <c r="K389" s="135"/>
      <c r="L389" s="105"/>
      <c r="M389" s="105"/>
      <c r="N389" s="105"/>
      <c r="O389" s="135"/>
      <c r="Q389" s="105"/>
      <c r="R389" s="105"/>
      <c r="S389" s="120"/>
      <c r="T389" s="121"/>
      <c r="U389" s="121"/>
      <c r="V389" s="121"/>
      <c r="W389" s="122"/>
      <c r="X389" s="113"/>
      <c r="Y389" s="105"/>
      <c r="Z389" s="105"/>
      <c r="AA389" s="105"/>
    </row>
    <row r="390" spans="1:27" ht="41.25" customHeight="1" x14ac:dyDescent="0.25">
      <c r="A390" s="291" t="s">
        <v>1774</v>
      </c>
      <c r="B390" s="287"/>
      <c r="C390" s="287"/>
      <c r="D390" s="287" t="s">
        <v>130</v>
      </c>
      <c r="E390" s="288" t="s">
        <v>674</v>
      </c>
      <c r="F390" s="295">
        <v>10</v>
      </c>
      <c r="G390" s="295"/>
      <c r="H390" s="295">
        <f t="shared" si="37"/>
        <v>0</v>
      </c>
      <c r="I390" s="964"/>
      <c r="J390" s="105"/>
      <c r="K390" s="135"/>
      <c r="L390" s="105"/>
      <c r="M390" s="105"/>
      <c r="N390" s="105"/>
      <c r="O390" s="135"/>
      <c r="Q390" s="105"/>
      <c r="R390" s="105"/>
      <c r="S390" s="120"/>
      <c r="T390" s="121"/>
      <c r="U390" s="121"/>
      <c r="V390" s="121"/>
      <c r="W390" s="122"/>
      <c r="X390" s="113"/>
      <c r="Y390" s="105"/>
      <c r="Z390" s="105"/>
      <c r="AA390" s="105"/>
    </row>
    <row r="391" spans="1:27" ht="34.5" customHeight="1" x14ac:dyDescent="0.25">
      <c r="A391" s="291" t="s">
        <v>1775</v>
      </c>
      <c r="B391" s="287"/>
      <c r="C391" s="287"/>
      <c r="D391" s="287" t="s">
        <v>130</v>
      </c>
      <c r="E391" s="288" t="s">
        <v>675</v>
      </c>
      <c r="F391" s="295">
        <v>25</v>
      </c>
      <c r="G391" s="295"/>
      <c r="H391" s="295">
        <f t="shared" si="37"/>
        <v>0</v>
      </c>
      <c r="I391" s="964"/>
      <c r="J391" s="105"/>
      <c r="K391" s="135"/>
      <c r="L391" s="105"/>
      <c r="M391" s="105"/>
      <c r="N391" s="105"/>
      <c r="O391" s="135"/>
      <c r="Q391" s="105"/>
      <c r="R391" s="105"/>
      <c r="S391" s="120"/>
      <c r="T391" s="121"/>
      <c r="U391" s="121"/>
      <c r="V391" s="121"/>
      <c r="W391" s="122"/>
      <c r="X391" s="113"/>
      <c r="Y391" s="105"/>
      <c r="Z391" s="105"/>
      <c r="AA391" s="105"/>
    </row>
    <row r="392" spans="1:27" ht="21" customHeight="1" x14ac:dyDescent="0.25">
      <c r="A392" s="291" t="s">
        <v>1776</v>
      </c>
      <c r="B392" s="287"/>
      <c r="C392" s="287"/>
      <c r="D392" s="287" t="s">
        <v>133</v>
      </c>
      <c r="E392" s="288" t="s">
        <v>676</v>
      </c>
      <c r="F392" s="295">
        <v>200</v>
      </c>
      <c r="G392" s="295"/>
      <c r="H392" s="295">
        <f t="shared" si="37"/>
        <v>0</v>
      </c>
      <c r="I392" s="964"/>
      <c r="J392" s="190"/>
      <c r="K392" s="135"/>
      <c r="L392" s="105"/>
      <c r="M392" s="105"/>
      <c r="N392" s="105"/>
      <c r="O392" s="135"/>
      <c r="Q392" s="105"/>
      <c r="R392" s="105"/>
      <c r="S392" s="120"/>
      <c r="T392" s="121"/>
      <c r="U392" s="121"/>
      <c r="V392" s="121"/>
      <c r="W392" s="122"/>
      <c r="X392" s="113"/>
      <c r="Y392" s="105"/>
      <c r="Z392" s="105"/>
      <c r="AA392" s="105"/>
    </row>
    <row r="393" spans="1:27" ht="12.75" customHeight="1" x14ac:dyDescent="0.25">
      <c r="A393" s="340"/>
      <c r="B393" s="355"/>
      <c r="C393" s="355"/>
      <c r="D393" s="232"/>
      <c r="E393" s="234"/>
      <c r="F393" s="305"/>
      <c r="G393" s="305"/>
      <c r="H393" s="305"/>
      <c r="I393" s="964"/>
      <c r="J393" s="105"/>
      <c r="K393" s="135"/>
      <c r="L393" s="105"/>
      <c r="M393" s="105"/>
      <c r="N393" s="105"/>
      <c r="O393" s="135"/>
      <c r="Q393" s="105"/>
      <c r="R393" s="105"/>
      <c r="S393" s="120"/>
      <c r="T393" s="121"/>
      <c r="U393" s="121"/>
      <c r="V393" s="121"/>
      <c r="W393" s="122"/>
      <c r="X393" s="113"/>
      <c r="Y393" s="105"/>
      <c r="Z393" s="105"/>
      <c r="AA393" s="105"/>
    </row>
    <row r="394" spans="1:27" ht="12.75" customHeight="1" x14ac:dyDescent="0.25">
      <c r="A394" s="370"/>
      <c r="B394" s="371"/>
      <c r="C394" s="371"/>
      <c r="D394" s="372"/>
      <c r="E394" s="373" t="s">
        <v>471</v>
      </c>
      <c r="F394" s="374"/>
      <c r="G394" s="375"/>
      <c r="H394" s="376">
        <f>SUM(H362:H392)</f>
        <v>0</v>
      </c>
      <c r="I394" s="964"/>
      <c r="J394" s="105"/>
      <c r="K394" s="135"/>
      <c r="L394" s="105"/>
      <c r="M394" s="105"/>
      <c r="N394" s="105"/>
      <c r="O394" s="135"/>
      <c r="Q394" s="105"/>
      <c r="R394" s="105"/>
      <c r="S394" s="120"/>
      <c r="T394" s="121"/>
      <c r="U394" s="121"/>
      <c r="V394" s="121"/>
      <c r="W394" s="122"/>
      <c r="X394" s="113"/>
      <c r="Y394" s="105"/>
      <c r="Z394" s="105"/>
      <c r="AA394" s="105"/>
    </row>
    <row r="395" spans="1:27" ht="12.75" customHeight="1" x14ac:dyDescent="0.25">
      <c r="A395" s="390">
        <v>21</v>
      </c>
      <c r="B395" s="391"/>
      <c r="C395" s="391"/>
      <c r="D395" s="405"/>
      <c r="E395" s="406" t="s">
        <v>850</v>
      </c>
      <c r="F395" s="407"/>
      <c r="G395" s="395"/>
      <c r="H395" s="395"/>
      <c r="I395" s="964"/>
      <c r="J395" s="105"/>
      <c r="K395" s="135"/>
      <c r="L395" s="105"/>
      <c r="M395" s="105"/>
      <c r="N395" s="105"/>
      <c r="O395" s="135"/>
      <c r="Q395" s="105"/>
      <c r="R395" s="105"/>
      <c r="S395" s="120"/>
      <c r="T395" s="121"/>
      <c r="U395" s="121"/>
      <c r="V395" s="121"/>
      <c r="W395" s="122"/>
      <c r="X395" s="113"/>
      <c r="Y395" s="105"/>
      <c r="Z395" s="105"/>
      <c r="AA395" s="105"/>
    </row>
    <row r="396" spans="1:27" ht="12.75" customHeight="1" x14ac:dyDescent="0.25">
      <c r="A396" s="952" t="s">
        <v>1027</v>
      </c>
      <c r="B396" s="953"/>
      <c r="C396" s="953"/>
      <c r="D396" s="954"/>
      <c r="E396" s="957" t="s">
        <v>1510</v>
      </c>
      <c r="F396" s="955"/>
      <c r="G396" s="956"/>
      <c r="H396" s="956"/>
      <c r="I396" s="964"/>
      <c r="J396" s="105"/>
      <c r="K396" s="135"/>
      <c r="L396" s="105"/>
      <c r="M396" s="105"/>
      <c r="N396" s="105"/>
      <c r="O396" s="135"/>
      <c r="Q396" s="105"/>
      <c r="R396" s="105"/>
      <c r="S396" s="120"/>
      <c r="T396" s="121"/>
      <c r="U396" s="121"/>
      <c r="V396" s="121"/>
      <c r="W396" s="892"/>
      <c r="X396" s="113"/>
      <c r="Y396" s="105"/>
      <c r="Z396" s="105"/>
      <c r="AA396" s="105"/>
    </row>
    <row r="397" spans="1:27" ht="21.75" customHeight="1" x14ac:dyDescent="0.25">
      <c r="A397" s="340" t="s">
        <v>1777</v>
      </c>
      <c r="B397" s="304"/>
      <c r="C397" s="304"/>
      <c r="D397" s="232" t="s">
        <v>151</v>
      </c>
      <c r="E397" s="355" t="s">
        <v>851</v>
      </c>
      <c r="F397" s="420">
        <v>200</v>
      </c>
      <c r="G397" s="305"/>
      <c r="H397" s="305">
        <f t="shared" ref="H397:H412" si="38">G397*F397</f>
        <v>0</v>
      </c>
      <c r="I397" s="964"/>
      <c r="J397" s="105"/>
      <c r="K397" s="135"/>
      <c r="L397" s="105"/>
      <c r="M397" s="105"/>
      <c r="N397" s="105"/>
      <c r="O397" s="135"/>
      <c r="Q397" s="105"/>
      <c r="R397" s="105"/>
      <c r="S397" s="120"/>
      <c r="T397" s="121"/>
      <c r="U397" s="121"/>
      <c r="V397" s="121"/>
      <c r="W397" s="122"/>
      <c r="X397" s="113"/>
      <c r="Y397" s="105"/>
      <c r="Z397" s="105"/>
      <c r="AA397" s="105"/>
    </row>
    <row r="398" spans="1:27" ht="21.75" customHeight="1" x14ac:dyDescent="0.25">
      <c r="A398" s="340" t="s">
        <v>1778</v>
      </c>
      <c r="B398" s="304"/>
      <c r="C398" s="304"/>
      <c r="D398" s="232" t="s">
        <v>130</v>
      </c>
      <c r="E398" s="355" t="s">
        <v>852</v>
      </c>
      <c r="F398" s="420">
        <v>25</v>
      </c>
      <c r="G398" s="305"/>
      <c r="H398" s="305">
        <f t="shared" si="38"/>
        <v>0</v>
      </c>
      <c r="I398" s="964"/>
      <c r="J398" s="105"/>
      <c r="K398" s="135"/>
      <c r="L398" s="105"/>
      <c r="M398" s="105"/>
      <c r="N398" s="105"/>
      <c r="O398" s="135"/>
      <c r="Q398" s="105"/>
      <c r="R398" s="105"/>
      <c r="S398" s="120"/>
      <c r="T398" s="121"/>
      <c r="U398" s="121"/>
      <c r="V398" s="121"/>
      <c r="W398" s="122"/>
      <c r="X398" s="113"/>
      <c r="Y398" s="105"/>
      <c r="Z398" s="105"/>
      <c r="AA398" s="105"/>
    </row>
    <row r="399" spans="1:27" ht="21.75" customHeight="1" x14ac:dyDescent="0.25">
      <c r="A399" s="340" t="s">
        <v>1779</v>
      </c>
      <c r="B399" s="304"/>
      <c r="C399" s="304"/>
      <c r="D399" s="232" t="s">
        <v>130</v>
      </c>
      <c r="E399" s="421" t="s">
        <v>1515</v>
      </c>
      <c r="F399" s="420">
        <v>4</v>
      </c>
      <c r="G399" s="305"/>
      <c r="H399" s="305">
        <f t="shared" si="38"/>
        <v>0</v>
      </c>
      <c r="I399" s="964"/>
      <c r="J399" s="105"/>
      <c r="K399" s="135"/>
      <c r="L399" s="105"/>
      <c r="M399" s="105"/>
      <c r="N399" s="105"/>
      <c r="O399" s="135"/>
      <c r="Q399" s="105"/>
      <c r="R399" s="105"/>
      <c r="S399" s="120"/>
      <c r="T399" s="121"/>
      <c r="U399" s="121"/>
      <c r="V399" s="121"/>
      <c r="W399" s="892"/>
      <c r="X399" s="113"/>
      <c r="Y399" s="105"/>
      <c r="Z399" s="105"/>
      <c r="AA399" s="105"/>
    </row>
    <row r="400" spans="1:27" ht="21.75" customHeight="1" x14ac:dyDescent="0.25">
      <c r="A400" s="354" t="s">
        <v>1028</v>
      </c>
      <c r="B400" s="304"/>
      <c r="C400" s="304"/>
      <c r="D400" s="232"/>
      <c r="E400" s="958" t="s">
        <v>1511</v>
      </c>
      <c r="F400" s="420"/>
      <c r="G400" s="305"/>
      <c r="H400" s="305"/>
      <c r="I400" s="964"/>
      <c r="J400" s="105"/>
      <c r="K400" s="135"/>
      <c r="L400" s="105"/>
      <c r="M400" s="105"/>
      <c r="N400" s="105"/>
      <c r="O400" s="135"/>
      <c r="Q400" s="105"/>
      <c r="R400" s="105"/>
      <c r="S400" s="120"/>
      <c r="T400" s="121"/>
      <c r="U400" s="121"/>
      <c r="V400" s="121"/>
      <c r="W400" s="892"/>
      <c r="X400" s="113"/>
      <c r="Y400" s="105"/>
      <c r="Z400" s="105"/>
      <c r="AA400" s="105"/>
    </row>
    <row r="401" spans="1:27" ht="30" customHeight="1" x14ac:dyDescent="0.25">
      <c r="A401" s="340" t="s">
        <v>1780</v>
      </c>
      <c r="B401" s="304"/>
      <c r="C401" s="304"/>
      <c r="D401" s="232" t="s">
        <v>179</v>
      </c>
      <c r="E401" s="421" t="s">
        <v>1512</v>
      </c>
      <c r="F401" s="420">
        <v>30</v>
      </c>
      <c r="G401" s="305"/>
      <c r="H401" s="305">
        <f t="shared" si="38"/>
        <v>0</v>
      </c>
      <c r="I401" s="964"/>
      <c r="J401" s="105"/>
      <c r="K401" s="135"/>
      <c r="L401" s="105"/>
      <c r="M401" s="105"/>
      <c r="N401" s="105"/>
      <c r="O401" s="135"/>
      <c r="Q401" s="105"/>
      <c r="R401" s="105"/>
      <c r="S401" s="120"/>
      <c r="T401" s="121"/>
      <c r="U401" s="121"/>
      <c r="V401" s="121"/>
      <c r="W401" s="892"/>
      <c r="X401" s="113"/>
      <c r="Y401" s="105"/>
      <c r="Z401" s="105"/>
      <c r="AA401" s="105"/>
    </row>
    <row r="402" spans="1:27" ht="27.75" customHeight="1" x14ac:dyDescent="0.25">
      <c r="A402" s="340" t="s">
        <v>1781</v>
      </c>
      <c r="B402" s="304"/>
      <c r="C402" s="304"/>
      <c r="D402" s="232" t="s">
        <v>133</v>
      </c>
      <c r="E402" s="421" t="s">
        <v>1513</v>
      </c>
      <c r="F402">
        <v>58</v>
      </c>
      <c r="G402" s="420"/>
      <c r="H402" s="305">
        <f t="shared" si="38"/>
        <v>0</v>
      </c>
      <c r="I402" s="964"/>
      <c r="J402" s="105"/>
      <c r="K402" s="135"/>
      <c r="L402" s="105"/>
      <c r="M402" s="105"/>
      <c r="N402" s="105"/>
      <c r="O402" s="135"/>
      <c r="Q402" s="105"/>
      <c r="R402" s="105"/>
      <c r="S402" s="120"/>
      <c r="T402" s="121"/>
      <c r="U402" s="121"/>
      <c r="V402" s="121"/>
      <c r="W402" s="892"/>
      <c r="X402" s="113"/>
      <c r="Y402" s="105"/>
      <c r="Z402" s="105"/>
      <c r="AA402" s="105"/>
    </row>
    <row r="403" spans="1:27" ht="29.25" customHeight="1" x14ac:dyDescent="0.25">
      <c r="A403" s="340" t="s">
        <v>1782</v>
      </c>
      <c r="B403" s="304"/>
      <c r="C403" s="304"/>
      <c r="D403" s="232" t="s">
        <v>274</v>
      </c>
      <c r="E403" s="421" t="s">
        <v>1514</v>
      </c>
      <c r="F403" s="420">
        <v>10</v>
      </c>
      <c r="G403" s="305"/>
      <c r="H403" s="305">
        <f t="shared" si="38"/>
        <v>0</v>
      </c>
      <c r="I403" s="964"/>
      <c r="J403" s="105"/>
      <c r="K403" s="135"/>
      <c r="L403" s="105"/>
      <c r="M403" s="105"/>
      <c r="N403" s="105"/>
      <c r="O403" s="135"/>
      <c r="Q403" s="105"/>
      <c r="R403" s="105"/>
      <c r="S403" s="120"/>
      <c r="T403" s="121"/>
      <c r="U403" s="121"/>
      <c r="V403" s="121"/>
      <c r="W403" s="892"/>
      <c r="X403" s="113"/>
      <c r="Y403" s="105"/>
      <c r="Z403" s="105"/>
      <c r="AA403" s="105"/>
    </row>
    <row r="404" spans="1:27" ht="57" customHeight="1" x14ac:dyDescent="0.25">
      <c r="A404" s="340" t="s">
        <v>1783</v>
      </c>
      <c r="B404" s="1024"/>
      <c r="C404" s="1024"/>
      <c r="D404" s="232" t="s">
        <v>133</v>
      </c>
      <c r="E404" s="421" t="s">
        <v>1509</v>
      </c>
      <c r="F404" s="420">
        <v>60</v>
      </c>
      <c r="G404" s="305"/>
      <c r="H404" s="305">
        <f t="shared" si="38"/>
        <v>0</v>
      </c>
      <c r="I404" s="964"/>
      <c r="J404" s="190"/>
      <c r="K404" s="135"/>
      <c r="L404" s="105"/>
      <c r="M404" s="105"/>
      <c r="N404" s="105"/>
      <c r="O404" s="135"/>
      <c r="Q404" s="105"/>
      <c r="R404" s="142"/>
      <c r="S404" s="120"/>
      <c r="T404" s="121"/>
      <c r="U404" s="121"/>
      <c r="V404" s="121"/>
      <c r="W404" s="122"/>
      <c r="X404" s="113"/>
      <c r="Y404" s="105"/>
      <c r="Z404" s="105"/>
      <c r="AA404" s="105"/>
    </row>
    <row r="405" spans="1:27" ht="31.5" customHeight="1" x14ac:dyDescent="0.25">
      <c r="A405" s="340" t="s">
        <v>1784</v>
      </c>
      <c r="B405" s="304"/>
      <c r="C405" s="304"/>
      <c r="D405" s="232" t="s">
        <v>133</v>
      </c>
      <c r="E405" s="421" t="s">
        <v>853</v>
      </c>
      <c r="F405" s="420">
        <v>16.2</v>
      </c>
      <c r="G405" s="305"/>
      <c r="H405" s="305">
        <f t="shared" si="38"/>
        <v>0</v>
      </c>
      <c r="I405" s="964"/>
      <c r="J405" s="190"/>
      <c r="K405" s="135"/>
      <c r="L405" s="105"/>
      <c r="M405" s="105"/>
      <c r="N405" s="105"/>
      <c r="O405" s="135"/>
      <c r="Q405" s="105"/>
      <c r="R405" s="422"/>
      <c r="S405" s="120"/>
      <c r="T405" s="121"/>
      <c r="U405" s="121"/>
      <c r="V405" s="121"/>
      <c r="W405" s="122"/>
      <c r="X405" s="113"/>
      <c r="Y405" s="105"/>
      <c r="Z405" s="105"/>
      <c r="AA405" s="105"/>
    </row>
    <row r="406" spans="1:27" ht="45" customHeight="1" x14ac:dyDescent="0.25">
      <c r="A406" s="340" t="s">
        <v>1785</v>
      </c>
      <c r="B406" s="304"/>
      <c r="C406" s="304"/>
      <c r="D406" s="232" t="s">
        <v>179</v>
      </c>
      <c r="E406" s="421" t="s">
        <v>1532</v>
      </c>
      <c r="F406" s="420">
        <v>50</v>
      </c>
      <c r="G406" s="1022"/>
      <c r="H406" s="1022">
        <f t="shared" si="38"/>
        <v>0</v>
      </c>
      <c r="I406" s="964"/>
      <c r="J406" s="190"/>
      <c r="K406" s="135"/>
      <c r="L406" s="105"/>
      <c r="M406" s="105"/>
      <c r="N406" s="105"/>
      <c r="O406" s="135"/>
      <c r="Q406" s="105"/>
      <c r="R406" s="422"/>
      <c r="S406" s="120"/>
      <c r="T406" s="121"/>
      <c r="U406" s="121"/>
      <c r="V406" s="121"/>
      <c r="W406" s="892"/>
      <c r="X406" s="113"/>
      <c r="Y406" s="105"/>
      <c r="Z406" s="105"/>
      <c r="AA406" s="105"/>
    </row>
    <row r="407" spans="1:27" ht="45" customHeight="1" x14ac:dyDescent="0.25">
      <c r="A407" s="340" t="s">
        <v>2209</v>
      </c>
      <c r="B407" s="304" t="str">
        <f>'CPU - PARTE 1'!B116</f>
        <v>CPU-15</v>
      </c>
      <c r="C407" s="304"/>
      <c r="D407" s="232" t="s">
        <v>130</v>
      </c>
      <c r="E407" s="421" t="s">
        <v>472</v>
      </c>
      <c r="F407" s="420">
        <v>6</v>
      </c>
      <c r="G407" s="1022">
        <f>'CPU - PARTE 1'!H120</f>
        <v>0</v>
      </c>
      <c r="H407" s="1022">
        <f t="shared" si="38"/>
        <v>0</v>
      </c>
      <c r="I407" s="964"/>
      <c r="J407" s="190"/>
      <c r="K407" s="135"/>
      <c r="L407" s="105"/>
      <c r="M407" s="105"/>
      <c r="N407" s="105"/>
      <c r="O407" s="135"/>
      <c r="Q407" s="105"/>
      <c r="R407" s="422"/>
      <c r="S407" s="120"/>
      <c r="T407" s="121"/>
      <c r="U407" s="121"/>
      <c r="V407" s="121"/>
      <c r="W407" s="892"/>
      <c r="X407" s="113"/>
      <c r="Y407" s="105"/>
      <c r="Z407" s="105"/>
      <c r="AA407" s="105"/>
    </row>
    <row r="408" spans="1:27" ht="45" customHeight="1" x14ac:dyDescent="0.25">
      <c r="A408" s="340" t="s">
        <v>2212</v>
      </c>
      <c r="B408" s="304" t="str">
        <f>'CPU - PARTE 1'!B123</f>
        <v>CPU-16</v>
      </c>
      <c r="C408" s="304"/>
      <c r="D408" s="232" t="s">
        <v>130</v>
      </c>
      <c r="E408" s="421" t="s">
        <v>473</v>
      </c>
      <c r="F408" s="420">
        <v>8</v>
      </c>
      <c r="G408" s="1022">
        <f>'CPU - PARTE 1'!H127</f>
        <v>0</v>
      </c>
      <c r="H408" s="1022">
        <f t="shared" si="38"/>
        <v>0</v>
      </c>
      <c r="I408" s="964"/>
      <c r="J408" s="190"/>
      <c r="K408" s="135"/>
      <c r="L408" s="105"/>
      <c r="M408" s="105"/>
      <c r="N408" s="105"/>
      <c r="O408" s="135"/>
      <c r="Q408" s="105"/>
      <c r="R408" s="422"/>
      <c r="S408" s="120"/>
      <c r="T408" s="121"/>
      <c r="U408" s="121"/>
      <c r="V408" s="121"/>
      <c r="W408" s="892"/>
      <c r="X408" s="113"/>
      <c r="Y408" s="105"/>
      <c r="Z408" s="105"/>
      <c r="AA408" s="105"/>
    </row>
    <row r="409" spans="1:27" ht="45" customHeight="1" x14ac:dyDescent="0.25">
      <c r="A409" s="340" t="s">
        <v>2213</v>
      </c>
      <c r="B409" s="304" t="str">
        <f>'CPU - PARTE 1'!B131</f>
        <v>CPU-17</v>
      </c>
      <c r="C409" s="304"/>
      <c r="D409" s="232" t="s">
        <v>130</v>
      </c>
      <c r="E409" s="421" t="s">
        <v>474</v>
      </c>
      <c r="F409" s="420">
        <v>8</v>
      </c>
      <c r="G409" s="1022">
        <f>'CPU - PARTE 1'!H135</f>
        <v>0</v>
      </c>
      <c r="H409" s="1022">
        <f t="shared" si="38"/>
        <v>0</v>
      </c>
      <c r="I409" s="964"/>
      <c r="J409" s="190"/>
      <c r="K409" s="135"/>
      <c r="L409" s="105"/>
      <c r="M409" s="105"/>
      <c r="N409" s="105"/>
      <c r="O409" s="135"/>
      <c r="Q409" s="105"/>
      <c r="R409" s="422"/>
      <c r="S409" s="120"/>
      <c r="T409" s="121"/>
      <c r="U409" s="121"/>
      <c r="V409" s="121"/>
      <c r="W409" s="892"/>
      <c r="X409" s="113"/>
      <c r="Y409" s="105"/>
      <c r="Z409" s="105"/>
      <c r="AA409" s="105"/>
    </row>
    <row r="410" spans="1:27" ht="76.5" customHeight="1" x14ac:dyDescent="0.25">
      <c r="A410" s="340" t="s">
        <v>2214</v>
      </c>
      <c r="B410" s="304" t="str">
        <f>'CPU - PARTE 1'!B140</f>
        <v>CPU-18</v>
      </c>
      <c r="C410" s="304"/>
      <c r="D410" s="232" t="s">
        <v>130</v>
      </c>
      <c r="E410" s="421" t="s">
        <v>476</v>
      </c>
      <c r="F410" s="420">
        <v>4</v>
      </c>
      <c r="G410" s="1022">
        <f>'CPU - PARTE 1'!H144</f>
        <v>0</v>
      </c>
      <c r="H410" s="1022">
        <f t="shared" si="38"/>
        <v>0</v>
      </c>
      <c r="I410" s="964"/>
      <c r="J410" s="190"/>
      <c r="K410" s="135"/>
      <c r="L410" s="105"/>
      <c r="M410" s="105"/>
      <c r="N410" s="105"/>
      <c r="O410" s="135"/>
      <c r="Q410" s="105"/>
      <c r="R410" s="422"/>
      <c r="S410" s="120"/>
      <c r="T410" s="121"/>
      <c r="U410" s="121"/>
      <c r="V410" s="121"/>
      <c r="W410" s="892"/>
      <c r="X410" s="113"/>
      <c r="Y410" s="105"/>
      <c r="Z410" s="105"/>
      <c r="AA410" s="105"/>
    </row>
    <row r="411" spans="1:27" ht="37.5" customHeight="1" x14ac:dyDescent="0.25">
      <c r="A411" s="340" t="s">
        <v>2215</v>
      </c>
      <c r="B411" s="304" t="str">
        <f>'CPU - PARTE 1'!B150</f>
        <v>CPU-19</v>
      </c>
      <c r="C411" s="304"/>
      <c r="D411" s="232" t="s">
        <v>133</v>
      </c>
      <c r="E411" s="421" t="s">
        <v>401</v>
      </c>
      <c r="F411" s="420">
        <v>35</v>
      </c>
      <c r="G411" s="1022">
        <f>'CPU - PARTE 1'!H160</f>
        <v>0</v>
      </c>
      <c r="H411" s="1022">
        <f t="shared" si="38"/>
        <v>0</v>
      </c>
      <c r="I411" s="964"/>
      <c r="J411" s="190"/>
      <c r="K411" s="135"/>
      <c r="L411" s="105"/>
      <c r="M411" s="105"/>
      <c r="N411" s="105"/>
      <c r="O411" s="135"/>
      <c r="Q411" s="105"/>
      <c r="R411" s="422"/>
      <c r="S411" s="120"/>
      <c r="T411" s="121"/>
      <c r="U411" s="121"/>
      <c r="V411" s="121"/>
      <c r="W411" s="892"/>
      <c r="X411" s="113"/>
      <c r="Y411" s="105"/>
      <c r="Z411" s="105"/>
      <c r="AA411" s="105"/>
    </row>
    <row r="412" spans="1:27" ht="37.5" customHeight="1" x14ac:dyDescent="0.25">
      <c r="A412" s="340"/>
      <c r="B412" s="304" t="str">
        <f>'CPU - PARTE 1'!B195</f>
        <v>CPU-22</v>
      </c>
      <c r="C412" s="304"/>
      <c r="D412" s="232" t="s">
        <v>151</v>
      </c>
      <c r="E412" s="421" t="s">
        <v>717</v>
      </c>
      <c r="F412" s="420">
        <v>20</v>
      </c>
      <c r="G412" s="1022">
        <f>'CPU - PARTE 1'!H201</f>
        <v>0</v>
      </c>
      <c r="H412" s="1022">
        <f t="shared" si="38"/>
        <v>0</v>
      </c>
      <c r="I412" s="964"/>
      <c r="J412" s="190"/>
      <c r="K412" s="135"/>
      <c r="L412" s="105"/>
      <c r="M412" s="105"/>
      <c r="N412" s="105"/>
      <c r="O412" s="135"/>
      <c r="Q412" s="105"/>
      <c r="R412" s="422"/>
      <c r="S412" s="120"/>
      <c r="T412" s="121"/>
      <c r="U412" s="121"/>
      <c r="V412" s="121"/>
      <c r="W412" s="892"/>
      <c r="X412" s="113"/>
      <c r="Y412" s="105"/>
      <c r="Z412" s="105"/>
      <c r="AA412" s="105"/>
    </row>
    <row r="413" spans="1:27" ht="31.5" customHeight="1" x14ac:dyDescent="0.25">
      <c r="A413" s="128" t="s">
        <v>1029</v>
      </c>
      <c r="B413" s="154"/>
      <c r="C413" s="154"/>
      <c r="D413" s="130"/>
      <c r="E413" s="172" t="s">
        <v>187</v>
      </c>
      <c r="F413" s="132"/>
      <c r="G413" s="133"/>
      <c r="H413" s="134"/>
      <c r="I413" s="964"/>
      <c r="J413" s="190"/>
      <c r="K413" s="135"/>
      <c r="L413" s="105"/>
      <c r="M413" s="105"/>
      <c r="N413" s="105"/>
      <c r="O413" s="135"/>
      <c r="Q413" s="105"/>
      <c r="R413" s="422"/>
      <c r="S413" s="120"/>
      <c r="T413" s="121"/>
      <c r="U413" s="121"/>
      <c r="V413" s="121"/>
      <c r="W413" s="892"/>
      <c r="X413" s="113"/>
      <c r="Y413" s="105"/>
      <c r="Z413" s="105"/>
      <c r="AA413" s="105"/>
    </row>
    <row r="414" spans="1:27" ht="45.75" customHeight="1" x14ac:dyDescent="0.25">
      <c r="A414" s="128" t="s">
        <v>1786</v>
      </c>
      <c r="B414" s="154"/>
      <c r="C414" s="154"/>
      <c r="D414" s="130" t="s">
        <v>175</v>
      </c>
      <c r="E414" s="131" t="s">
        <v>188</v>
      </c>
      <c r="F414" s="132">
        <v>60</v>
      </c>
      <c r="G414" s="133"/>
      <c r="H414" s="134">
        <f>PLANILHA_ORÇAMETÁRIA!$F414*PLANILHA_ORÇAMETÁRIA!$G414</f>
        <v>0</v>
      </c>
      <c r="I414" s="964"/>
      <c r="J414" s="190"/>
      <c r="K414" s="135"/>
      <c r="L414" s="105"/>
      <c r="M414" s="105"/>
      <c r="N414" s="105"/>
      <c r="O414" s="135"/>
      <c r="Q414" s="105"/>
      <c r="R414" s="422"/>
      <c r="S414" s="120"/>
      <c r="T414" s="121"/>
      <c r="U414" s="121"/>
      <c r="V414" s="121"/>
      <c r="W414" s="892"/>
      <c r="X414" s="113"/>
      <c r="Y414" s="105"/>
      <c r="Z414" s="105"/>
      <c r="AA414" s="105"/>
    </row>
    <row r="415" spans="1:27" ht="46.5" customHeight="1" x14ac:dyDescent="0.25">
      <c r="A415" s="128" t="s">
        <v>1787</v>
      </c>
      <c r="B415" s="154"/>
      <c r="C415" s="154"/>
      <c r="D415" s="130" t="s">
        <v>203</v>
      </c>
      <c r="E415" s="131" t="s">
        <v>1531</v>
      </c>
      <c r="F415" s="132">
        <v>100</v>
      </c>
      <c r="G415" s="927"/>
      <c r="H415" s="134">
        <f>PLANILHA_ORÇAMETÁRIA!$F415*PLANILHA_ORÇAMETÁRIA!$G415</f>
        <v>0</v>
      </c>
      <c r="I415" s="964"/>
      <c r="J415" s="190"/>
      <c r="K415" s="135"/>
      <c r="L415" s="105"/>
      <c r="M415" s="105"/>
      <c r="N415" s="105"/>
      <c r="O415" s="135"/>
      <c r="Q415" s="105"/>
      <c r="R415" s="422"/>
      <c r="S415" s="120"/>
      <c r="T415" s="121"/>
      <c r="U415" s="121"/>
      <c r="V415" s="121"/>
      <c r="W415" s="892"/>
      <c r="X415" s="113"/>
      <c r="Y415" s="105"/>
      <c r="Z415" s="105"/>
      <c r="AA415" s="105"/>
    </row>
    <row r="416" spans="1:27" ht="31.5" customHeight="1" x14ac:dyDescent="0.25">
      <c r="A416" s="128" t="s">
        <v>1788</v>
      </c>
      <c r="B416" s="154"/>
      <c r="C416" s="154"/>
      <c r="D416" s="130" t="s">
        <v>175</v>
      </c>
      <c r="E416" s="131" t="s">
        <v>189</v>
      </c>
      <c r="F416" s="132">
        <v>45</v>
      </c>
      <c r="G416" s="133"/>
      <c r="H416" s="134">
        <f>PLANILHA_ORÇAMETÁRIA!$F416*PLANILHA_ORÇAMETÁRIA!$G416</f>
        <v>0</v>
      </c>
      <c r="I416" s="964"/>
      <c r="J416" s="190"/>
      <c r="K416" s="135"/>
      <c r="L416" s="105"/>
      <c r="M416" s="105"/>
      <c r="N416" s="105"/>
      <c r="O416" s="135"/>
      <c r="Q416" s="105"/>
      <c r="R416" s="422"/>
      <c r="S416" s="120"/>
      <c r="T416" s="121"/>
      <c r="U416" s="121"/>
      <c r="V416" s="121"/>
      <c r="W416" s="892"/>
      <c r="X416" s="113"/>
      <c r="Y416" s="105"/>
      <c r="Z416" s="105"/>
      <c r="AA416" s="105"/>
    </row>
    <row r="417" spans="1:27" ht="31.5" customHeight="1" x14ac:dyDescent="0.25">
      <c r="A417" s="128" t="s">
        <v>1789</v>
      </c>
      <c r="B417" s="154"/>
      <c r="C417" s="154"/>
      <c r="D417" s="130" t="s">
        <v>175</v>
      </c>
      <c r="E417" s="131" t="s">
        <v>190</v>
      </c>
      <c r="F417" s="132">
        <v>105</v>
      </c>
      <c r="G417" s="133"/>
      <c r="H417" s="134">
        <f>PLANILHA_ORÇAMETÁRIA!$F417*PLANILHA_ORÇAMETÁRIA!$G417</f>
        <v>0</v>
      </c>
      <c r="I417" s="964"/>
      <c r="J417" s="190"/>
      <c r="K417" s="135"/>
      <c r="L417" s="105"/>
      <c r="M417" s="105"/>
      <c r="N417" s="105"/>
      <c r="O417" s="135"/>
      <c r="Q417" s="105"/>
      <c r="R417" s="422"/>
      <c r="S417" s="120"/>
      <c r="T417" s="121"/>
      <c r="U417" s="121"/>
      <c r="V417" s="121"/>
      <c r="W417" s="892"/>
      <c r="X417" s="113"/>
      <c r="Y417" s="105"/>
      <c r="Z417" s="105"/>
      <c r="AA417" s="105"/>
    </row>
    <row r="418" spans="1:27" ht="12.75" customHeight="1" x14ac:dyDescent="0.25">
      <c r="A418" s="370"/>
      <c r="B418" s="371"/>
      <c r="C418" s="371"/>
      <c r="D418" s="372"/>
      <c r="E418" s="373" t="s">
        <v>854</v>
      </c>
      <c r="F418" s="374"/>
      <c r="G418" s="375"/>
      <c r="H418" s="376">
        <f>SUM(H397:H417)</f>
        <v>0</v>
      </c>
      <c r="I418" s="964"/>
      <c r="J418" s="105"/>
      <c r="K418" s="135"/>
      <c r="L418" s="105"/>
      <c r="M418" s="105"/>
      <c r="N418" s="105"/>
      <c r="O418" s="135"/>
      <c r="Q418" s="105"/>
      <c r="R418" s="105"/>
      <c r="S418" s="120"/>
      <c r="T418" s="121"/>
      <c r="U418" s="121"/>
      <c r="V418" s="121"/>
      <c r="W418" s="122"/>
      <c r="X418" s="113"/>
      <c r="Y418" s="105"/>
      <c r="Z418" s="105"/>
      <c r="AA418" s="105"/>
    </row>
    <row r="419" spans="1:27" ht="12.75" customHeight="1" x14ac:dyDescent="0.25">
      <c r="A419" s="423">
        <v>22</v>
      </c>
      <c r="B419" s="423"/>
      <c r="C419" s="423"/>
      <c r="D419" s="424"/>
      <c r="E419" s="425" t="s">
        <v>855</v>
      </c>
      <c r="F419" s="426"/>
      <c r="G419" s="426"/>
      <c r="H419" s="426"/>
      <c r="I419" s="964"/>
      <c r="J419" s="105"/>
      <c r="K419" s="135"/>
      <c r="L419" s="105"/>
      <c r="M419" s="105"/>
      <c r="N419" s="105"/>
      <c r="O419" s="135"/>
      <c r="Q419" s="105"/>
      <c r="R419" s="105"/>
      <c r="S419" s="120"/>
      <c r="T419" s="121"/>
      <c r="U419" s="121"/>
      <c r="V419" s="121"/>
      <c r="W419" s="122"/>
      <c r="X419" s="113"/>
      <c r="Y419" s="105"/>
      <c r="Z419" s="105"/>
      <c r="AA419" s="105"/>
    </row>
    <row r="420" spans="1:27" ht="12.75" customHeight="1" x14ac:dyDescent="0.25">
      <c r="A420" s="427" t="s">
        <v>446</v>
      </c>
      <c r="B420" s="219"/>
      <c r="C420" s="219"/>
      <c r="D420" s="219"/>
      <c r="E420" s="220" t="s">
        <v>856</v>
      </c>
      <c r="F420" s="219"/>
      <c r="G420" s="219"/>
      <c r="H420" s="219"/>
      <c r="I420" s="964"/>
      <c r="J420" s="105"/>
      <c r="K420" s="135"/>
      <c r="L420" s="105"/>
      <c r="M420" s="105"/>
      <c r="N420" s="105"/>
      <c r="O420" s="135"/>
      <c r="Q420" s="105"/>
      <c r="R420" s="105"/>
      <c r="S420" s="120"/>
      <c r="T420" s="121"/>
      <c r="U420" s="121"/>
      <c r="V420" s="121"/>
      <c r="W420" s="122"/>
      <c r="X420" s="113"/>
      <c r="Y420" s="105"/>
      <c r="Z420" s="105"/>
      <c r="AA420" s="105"/>
    </row>
    <row r="421" spans="1:27" ht="34.5" customHeight="1" x14ac:dyDescent="0.25">
      <c r="A421" s="428" t="s">
        <v>1790</v>
      </c>
      <c r="B421" s="199"/>
      <c r="C421" s="199"/>
      <c r="D421" s="199" t="s">
        <v>130</v>
      </c>
      <c r="E421" s="197" t="s">
        <v>857</v>
      </c>
      <c r="F421" s="204">
        <v>100</v>
      </c>
      <c r="G421" s="198"/>
      <c r="H421" s="246">
        <f t="shared" ref="H421:H507" si="39">G421*F421</f>
        <v>0</v>
      </c>
      <c r="I421" s="964"/>
      <c r="J421" s="105"/>
      <c r="K421" s="135"/>
      <c r="L421" s="105"/>
      <c r="M421" s="105"/>
      <c r="N421" s="105"/>
      <c r="O421" s="135"/>
      <c r="Q421" s="105"/>
      <c r="R421" s="105"/>
      <c r="S421" s="120"/>
      <c r="T421" s="121"/>
      <c r="U421" s="121"/>
      <c r="V421" s="121"/>
      <c r="W421" s="122"/>
      <c r="X421" s="113"/>
      <c r="Y421" s="105"/>
      <c r="Z421" s="105"/>
      <c r="AA421" s="105"/>
    </row>
    <row r="422" spans="1:27" ht="34.5" customHeight="1" x14ac:dyDescent="0.25">
      <c r="A422" s="428" t="s">
        <v>1791</v>
      </c>
      <c r="B422" s="199"/>
      <c r="C422" s="199"/>
      <c r="D422" s="199" t="s">
        <v>130</v>
      </c>
      <c r="E422" s="197" t="s">
        <v>539</v>
      </c>
      <c r="F422" s="198">
        <v>2</v>
      </c>
      <c r="G422" s="198"/>
      <c r="H422" s="246">
        <f t="shared" si="39"/>
        <v>0</v>
      </c>
      <c r="I422" s="964"/>
      <c r="J422" s="105"/>
      <c r="K422" s="135"/>
      <c r="L422" s="105"/>
      <c r="M422" s="105"/>
      <c r="N422" s="105"/>
      <c r="O422" s="135"/>
      <c r="Q422" s="105"/>
      <c r="R422" s="105"/>
      <c r="S422" s="120"/>
      <c r="T422" s="121"/>
      <c r="U422" s="121"/>
      <c r="V422" s="121"/>
      <c r="W422" s="122"/>
      <c r="X422" s="113"/>
      <c r="Y422" s="105"/>
      <c r="Z422" s="105"/>
      <c r="AA422" s="105"/>
    </row>
    <row r="423" spans="1:27" ht="34.5" customHeight="1" x14ac:dyDescent="0.25">
      <c r="A423" s="428" t="s">
        <v>1792</v>
      </c>
      <c r="B423" s="199"/>
      <c r="C423" s="199"/>
      <c r="D423" s="199" t="s">
        <v>130</v>
      </c>
      <c r="E423" s="197" t="s">
        <v>583</v>
      </c>
      <c r="F423" s="198">
        <v>2</v>
      </c>
      <c r="G423" s="198"/>
      <c r="H423" s="246">
        <f t="shared" si="39"/>
        <v>0</v>
      </c>
      <c r="I423" s="964"/>
      <c r="J423" s="105"/>
      <c r="K423" s="135"/>
      <c r="L423" s="105"/>
      <c r="M423" s="105"/>
      <c r="N423" s="105"/>
      <c r="O423" s="135"/>
      <c r="Q423" s="105"/>
      <c r="R423" s="105"/>
      <c r="S423" s="120"/>
      <c r="T423" s="121"/>
      <c r="U423" s="121"/>
      <c r="V423" s="121"/>
      <c r="W423" s="122"/>
      <c r="X423" s="113"/>
      <c r="Y423" s="105"/>
      <c r="Z423" s="105"/>
      <c r="AA423" s="105"/>
    </row>
    <row r="424" spans="1:27" ht="34.5" customHeight="1" x14ac:dyDescent="0.25">
      <c r="A424" s="428" t="s">
        <v>1793</v>
      </c>
      <c r="B424" s="199"/>
      <c r="C424" s="199"/>
      <c r="D424" s="199" t="s">
        <v>130</v>
      </c>
      <c r="E424" s="197" t="s">
        <v>584</v>
      </c>
      <c r="F424" s="198">
        <v>4</v>
      </c>
      <c r="G424" s="198"/>
      <c r="H424" s="246">
        <f t="shared" si="39"/>
        <v>0</v>
      </c>
      <c r="I424" s="964"/>
      <c r="J424" s="105"/>
      <c r="K424" s="135"/>
      <c r="L424" s="105"/>
      <c r="M424" s="105"/>
      <c r="N424" s="105"/>
      <c r="O424" s="135"/>
      <c r="Q424" s="105"/>
      <c r="R424" s="105"/>
      <c r="S424" s="120"/>
      <c r="T424" s="121"/>
      <c r="U424" s="121"/>
      <c r="V424" s="121"/>
      <c r="W424" s="122"/>
      <c r="X424" s="113"/>
      <c r="Y424" s="105"/>
      <c r="Z424" s="105"/>
      <c r="AA424" s="105"/>
    </row>
    <row r="425" spans="1:27" ht="34.5" customHeight="1" x14ac:dyDescent="0.25">
      <c r="A425" s="428" t="s">
        <v>1794</v>
      </c>
      <c r="B425" s="199"/>
      <c r="C425" s="199"/>
      <c r="D425" s="199" t="s">
        <v>130</v>
      </c>
      <c r="E425" s="197" t="s">
        <v>585</v>
      </c>
      <c r="F425" s="198">
        <v>10</v>
      </c>
      <c r="G425" s="198"/>
      <c r="H425" s="246">
        <f t="shared" si="39"/>
        <v>0</v>
      </c>
      <c r="I425" s="964"/>
      <c r="J425" s="105"/>
      <c r="K425" s="135"/>
      <c r="L425" s="105"/>
      <c r="M425" s="105"/>
      <c r="N425" s="105"/>
      <c r="O425" s="135"/>
      <c r="Q425" s="105"/>
      <c r="R425" s="105"/>
      <c r="S425" s="120"/>
      <c r="T425" s="121"/>
      <c r="U425" s="121"/>
      <c r="V425" s="121"/>
      <c r="W425" s="122"/>
      <c r="X425" s="113"/>
      <c r="Y425" s="105"/>
      <c r="Z425" s="105"/>
      <c r="AA425" s="105"/>
    </row>
    <row r="426" spans="1:27" ht="34.5" customHeight="1" x14ac:dyDescent="0.25">
      <c r="A426" s="428" t="s">
        <v>1795</v>
      </c>
      <c r="B426" s="109"/>
      <c r="C426" s="109"/>
      <c r="D426" s="199" t="s">
        <v>130</v>
      </c>
      <c r="E426" s="197" t="s">
        <v>538</v>
      </c>
      <c r="F426" s="294">
        <v>250</v>
      </c>
      <c r="G426" s="198"/>
      <c r="H426" s="246">
        <f t="shared" si="39"/>
        <v>0</v>
      </c>
      <c r="I426" s="964"/>
      <c r="J426" s="105"/>
      <c r="K426" s="135"/>
      <c r="L426" s="105"/>
      <c r="M426" s="105"/>
      <c r="N426" s="105"/>
      <c r="O426" s="135"/>
      <c r="Q426" s="105"/>
      <c r="R426" s="142"/>
      <c r="S426" s="120"/>
      <c r="T426" s="121"/>
      <c r="U426" s="170"/>
      <c r="V426" s="121"/>
      <c r="W426" s="171"/>
      <c r="X426" s="113"/>
      <c r="Y426" s="105"/>
      <c r="Z426" s="105"/>
      <c r="AA426" s="105"/>
    </row>
    <row r="427" spans="1:27" ht="34.5" customHeight="1" x14ac:dyDescent="0.25">
      <c r="A427" s="428" t="s">
        <v>1796</v>
      </c>
      <c r="B427" s="199"/>
      <c r="C427" s="199"/>
      <c r="D427" s="199" t="s">
        <v>130</v>
      </c>
      <c r="E427" s="197" t="s">
        <v>586</v>
      </c>
      <c r="F427" s="198">
        <v>3</v>
      </c>
      <c r="G427" s="198"/>
      <c r="H427" s="246">
        <f t="shared" si="39"/>
        <v>0</v>
      </c>
      <c r="I427" s="964"/>
      <c r="J427" s="190"/>
      <c r="K427" s="135"/>
      <c r="L427" s="105"/>
      <c r="M427" s="105"/>
      <c r="N427" s="105"/>
      <c r="O427" s="135"/>
      <c r="Q427" s="105"/>
      <c r="R427" s="105"/>
      <c r="S427" s="120"/>
      <c r="T427" s="121"/>
      <c r="U427" s="121"/>
      <c r="V427" s="121"/>
      <c r="W427" s="122"/>
      <c r="X427" s="113"/>
      <c r="Y427" s="105"/>
      <c r="Z427" s="105"/>
      <c r="AA427" s="105"/>
    </row>
    <row r="428" spans="1:27" ht="34.5" customHeight="1" x14ac:dyDescent="0.25">
      <c r="A428" s="428" t="s">
        <v>1797</v>
      </c>
      <c r="B428" s="199"/>
      <c r="C428" s="199"/>
      <c r="D428" s="199" t="s">
        <v>130</v>
      </c>
      <c r="E428" s="197" t="s">
        <v>502</v>
      </c>
      <c r="F428" s="198">
        <v>10</v>
      </c>
      <c r="G428" s="198"/>
      <c r="H428" s="246">
        <f t="shared" si="39"/>
        <v>0</v>
      </c>
      <c r="I428" s="964"/>
      <c r="J428" s="105"/>
      <c r="K428" s="135"/>
      <c r="L428" s="105"/>
      <c r="M428" s="105"/>
      <c r="N428" s="105"/>
      <c r="O428" s="135"/>
      <c r="Q428" s="105"/>
      <c r="R428" s="105"/>
      <c r="S428" s="120"/>
      <c r="T428" s="121"/>
      <c r="U428" s="121"/>
      <c r="V428" s="121"/>
      <c r="W428" s="122"/>
      <c r="X428" s="113"/>
      <c r="Y428" s="105"/>
      <c r="Z428" s="105"/>
      <c r="AA428" s="105"/>
    </row>
    <row r="429" spans="1:27" ht="34.5" customHeight="1" x14ac:dyDescent="0.25">
      <c r="A429" s="428" t="s">
        <v>1798</v>
      </c>
      <c r="B429" s="199"/>
      <c r="C429" s="199"/>
      <c r="D429" s="199" t="s">
        <v>130</v>
      </c>
      <c r="E429" s="197" t="s">
        <v>858</v>
      </c>
      <c r="F429" s="198">
        <v>8</v>
      </c>
      <c r="G429" s="198"/>
      <c r="H429" s="246">
        <f t="shared" si="39"/>
        <v>0</v>
      </c>
      <c r="I429" s="964"/>
      <c r="J429" s="105"/>
      <c r="K429" s="135"/>
      <c r="L429" s="105"/>
      <c r="M429" s="105"/>
      <c r="N429" s="105"/>
      <c r="O429" s="135"/>
      <c r="Q429" s="105"/>
      <c r="R429" s="105"/>
      <c r="S429" s="120"/>
      <c r="T429" s="121"/>
      <c r="U429" s="121"/>
      <c r="V429" s="121"/>
      <c r="W429" s="122"/>
      <c r="X429" s="113"/>
      <c r="Y429" s="105"/>
      <c r="Z429" s="105"/>
      <c r="AA429" s="105"/>
    </row>
    <row r="430" spans="1:27" ht="34.5" customHeight="1" x14ac:dyDescent="0.25">
      <c r="A430" s="428" t="s">
        <v>1799</v>
      </c>
      <c r="B430" s="227"/>
      <c r="C430" s="227"/>
      <c r="D430" s="199" t="s">
        <v>130</v>
      </c>
      <c r="E430" s="197" t="s">
        <v>246</v>
      </c>
      <c r="F430" s="198">
        <v>300</v>
      </c>
      <c r="G430" s="198"/>
      <c r="H430" s="246">
        <f t="shared" si="39"/>
        <v>0</v>
      </c>
      <c r="I430" s="964"/>
      <c r="J430" s="190"/>
      <c r="K430" s="135"/>
      <c r="L430" s="105"/>
      <c r="M430" s="105"/>
      <c r="N430" s="105"/>
      <c r="O430" s="135"/>
      <c r="Q430" s="105"/>
      <c r="R430" s="105"/>
      <c r="S430" s="120"/>
      <c r="T430" s="121"/>
      <c r="U430" s="121"/>
      <c r="V430" s="121"/>
      <c r="W430" s="122"/>
      <c r="X430" s="113"/>
      <c r="Y430" s="105"/>
      <c r="Z430" s="105"/>
      <c r="AA430" s="105"/>
    </row>
    <row r="431" spans="1:27" ht="34.5" customHeight="1" x14ac:dyDescent="0.25">
      <c r="A431" s="428" t="s">
        <v>1800</v>
      </c>
      <c r="B431" s="199"/>
      <c r="C431" s="199"/>
      <c r="D431" s="199" t="s">
        <v>130</v>
      </c>
      <c r="E431" s="197" t="s">
        <v>587</v>
      </c>
      <c r="F431" s="198">
        <v>30</v>
      </c>
      <c r="G431" s="198"/>
      <c r="H431" s="246">
        <f t="shared" si="39"/>
        <v>0</v>
      </c>
      <c r="I431" s="964"/>
      <c r="J431" s="105"/>
      <c r="K431" s="135"/>
      <c r="L431" s="105"/>
      <c r="M431" s="105"/>
      <c r="N431" s="105"/>
      <c r="O431" s="135"/>
      <c r="Q431" s="105"/>
      <c r="R431" s="105"/>
      <c r="S431" s="120"/>
      <c r="T431" s="121"/>
      <c r="U431" s="121"/>
      <c r="V431" s="121"/>
      <c r="W431" s="122"/>
      <c r="X431" s="113"/>
      <c r="Y431" s="105"/>
      <c r="Z431" s="105"/>
      <c r="AA431" s="105"/>
    </row>
    <row r="432" spans="1:27" ht="34.5" customHeight="1" x14ac:dyDescent="0.25">
      <c r="A432" s="428" t="s">
        <v>1801</v>
      </c>
      <c r="B432" s="199"/>
      <c r="C432" s="199"/>
      <c r="D432" s="199" t="s">
        <v>130</v>
      </c>
      <c r="E432" s="197" t="s">
        <v>588</v>
      </c>
      <c r="F432" s="198">
        <v>8</v>
      </c>
      <c r="G432" s="198"/>
      <c r="H432" s="246">
        <f t="shared" si="39"/>
        <v>0</v>
      </c>
      <c r="I432" s="964"/>
      <c r="J432" s="105"/>
      <c r="K432" s="135"/>
      <c r="L432" s="105"/>
      <c r="M432" s="105"/>
      <c r="N432" s="105"/>
      <c r="O432" s="135"/>
      <c r="Q432" s="105"/>
      <c r="R432" s="105"/>
      <c r="S432" s="120"/>
      <c r="T432" s="121"/>
      <c r="U432" s="121"/>
      <c r="V432" s="121"/>
      <c r="W432" s="122"/>
      <c r="X432" s="113"/>
      <c r="Y432" s="105"/>
      <c r="Z432" s="105"/>
      <c r="AA432" s="105"/>
    </row>
    <row r="433" spans="1:27" ht="34.5" customHeight="1" x14ac:dyDescent="0.25">
      <c r="A433" s="428" t="s">
        <v>1802</v>
      </c>
      <c r="B433" s="199"/>
      <c r="C433" s="199"/>
      <c r="D433" s="199" t="s">
        <v>130</v>
      </c>
      <c r="E433" s="197" t="s">
        <v>589</v>
      </c>
      <c r="F433" s="198">
        <v>4</v>
      </c>
      <c r="G433" s="198"/>
      <c r="H433" s="246">
        <f t="shared" si="39"/>
        <v>0</v>
      </c>
      <c r="I433" s="964"/>
      <c r="J433" s="105"/>
      <c r="K433" s="135"/>
      <c r="L433" s="105"/>
      <c r="M433" s="105"/>
      <c r="N433" s="105"/>
      <c r="O433" s="135"/>
      <c r="Q433" s="105"/>
      <c r="R433" s="105"/>
      <c r="S433" s="120"/>
      <c r="T433" s="121"/>
      <c r="U433" s="121"/>
      <c r="V433" s="121"/>
      <c r="W433" s="122"/>
      <c r="X433" s="113"/>
      <c r="Y433" s="105"/>
      <c r="Z433" s="105"/>
      <c r="AA433" s="105"/>
    </row>
    <row r="434" spans="1:27" ht="34.5" customHeight="1" x14ac:dyDescent="0.25">
      <c r="A434" s="428" t="s">
        <v>1803</v>
      </c>
      <c r="B434" s="199"/>
      <c r="C434" s="199"/>
      <c r="D434" s="199" t="s">
        <v>130</v>
      </c>
      <c r="E434" s="197" t="s">
        <v>590</v>
      </c>
      <c r="F434" s="198">
        <v>4</v>
      </c>
      <c r="G434" s="198"/>
      <c r="H434" s="246">
        <f t="shared" si="39"/>
        <v>0</v>
      </c>
      <c r="I434" s="964"/>
      <c r="J434" s="105"/>
      <c r="K434" s="135"/>
      <c r="L434" s="105"/>
      <c r="M434" s="105"/>
      <c r="N434" s="105"/>
      <c r="O434" s="135"/>
      <c r="Q434" s="105"/>
      <c r="R434" s="105"/>
      <c r="S434" s="120"/>
      <c r="T434" s="121"/>
      <c r="U434" s="121"/>
      <c r="V434" s="121"/>
      <c r="W434" s="122"/>
      <c r="X434" s="113"/>
      <c r="Y434" s="105"/>
      <c r="Z434" s="105"/>
      <c r="AA434" s="105"/>
    </row>
    <row r="435" spans="1:27" ht="34.5" customHeight="1" x14ac:dyDescent="0.25">
      <c r="A435" s="428" t="s">
        <v>1804</v>
      </c>
      <c r="B435" s="199"/>
      <c r="C435" s="199"/>
      <c r="D435" s="199" t="s">
        <v>130</v>
      </c>
      <c r="E435" s="197" t="s">
        <v>290</v>
      </c>
      <c r="F435" s="198">
        <v>40</v>
      </c>
      <c r="G435" s="198"/>
      <c r="H435" s="246">
        <f t="shared" si="39"/>
        <v>0</v>
      </c>
      <c r="I435" s="964"/>
      <c r="J435" s="105"/>
      <c r="K435" s="135"/>
      <c r="L435" s="105"/>
      <c r="M435" s="105"/>
      <c r="N435" s="105"/>
      <c r="O435" s="135"/>
      <c r="Q435" s="105"/>
      <c r="R435" s="105"/>
      <c r="S435" s="120"/>
      <c r="T435" s="121"/>
      <c r="U435" s="121"/>
      <c r="V435" s="121"/>
      <c r="W435" s="122"/>
      <c r="X435" s="113"/>
      <c r="Y435" s="105"/>
      <c r="Z435" s="105"/>
      <c r="AA435" s="105"/>
    </row>
    <row r="436" spans="1:27" ht="34.5" customHeight="1" x14ac:dyDescent="0.25">
      <c r="A436" s="428" t="s">
        <v>1805</v>
      </c>
      <c r="B436" s="199"/>
      <c r="C436" s="199"/>
      <c r="D436" s="199" t="s">
        <v>130</v>
      </c>
      <c r="E436" s="197" t="s">
        <v>507</v>
      </c>
      <c r="F436" s="198">
        <v>30</v>
      </c>
      <c r="G436" s="198"/>
      <c r="H436" s="246">
        <f t="shared" si="39"/>
        <v>0</v>
      </c>
      <c r="I436" s="964"/>
      <c r="J436" s="105"/>
      <c r="K436" s="135"/>
      <c r="L436" s="105"/>
      <c r="M436" s="105"/>
      <c r="N436" s="105"/>
      <c r="O436" s="135"/>
      <c r="Q436" s="105"/>
      <c r="R436" s="105"/>
      <c r="S436" s="120"/>
      <c r="T436" s="121"/>
      <c r="U436" s="121"/>
      <c r="V436" s="121"/>
      <c r="W436" s="122"/>
      <c r="X436" s="113"/>
      <c r="Y436" s="105"/>
      <c r="Z436" s="105"/>
      <c r="AA436" s="105"/>
    </row>
    <row r="437" spans="1:27" ht="34.5" customHeight="1" x14ac:dyDescent="0.25">
      <c r="A437" s="428" t="s">
        <v>1806</v>
      </c>
      <c r="B437" s="199"/>
      <c r="C437" s="199"/>
      <c r="D437" s="199" t="s">
        <v>130</v>
      </c>
      <c r="E437" s="197" t="s">
        <v>508</v>
      </c>
      <c r="F437" s="198">
        <v>6</v>
      </c>
      <c r="G437" s="198"/>
      <c r="H437" s="246">
        <f t="shared" si="39"/>
        <v>0</v>
      </c>
      <c r="I437" s="964"/>
      <c r="J437" s="105"/>
      <c r="K437" s="135"/>
      <c r="L437" s="105"/>
      <c r="M437" s="105"/>
      <c r="N437" s="105"/>
      <c r="O437" s="135"/>
      <c r="Q437" s="105"/>
      <c r="R437" s="105"/>
      <c r="S437" s="120"/>
      <c r="T437" s="121"/>
      <c r="U437" s="121"/>
      <c r="V437" s="121"/>
      <c r="W437" s="122"/>
      <c r="X437" s="113"/>
      <c r="Y437" s="105"/>
      <c r="Z437" s="105"/>
      <c r="AA437" s="105"/>
    </row>
    <row r="438" spans="1:27" ht="55.5" customHeight="1" x14ac:dyDescent="0.25">
      <c r="A438" s="428" t="s">
        <v>1807</v>
      </c>
      <c r="B438" s="199"/>
      <c r="C438" s="199"/>
      <c r="D438" s="199" t="s">
        <v>133</v>
      </c>
      <c r="E438" s="897" t="s">
        <v>1411</v>
      </c>
      <c r="F438" s="198">
        <v>2400</v>
      </c>
      <c r="G438" s="198"/>
      <c r="H438" s="246">
        <f t="shared" si="39"/>
        <v>0</v>
      </c>
      <c r="I438" s="964"/>
      <c r="J438" s="105"/>
      <c r="K438" s="135"/>
      <c r="L438" s="105"/>
      <c r="M438" s="105"/>
      <c r="N438" s="105"/>
      <c r="O438" s="135"/>
      <c r="Q438" s="105"/>
      <c r="R438" s="142"/>
      <c r="S438" s="120"/>
      <c r="T438" s="121"/>
      <c r="U438" s="121"/>
      <c r="V438" s="121"/>
      <c r="W438" s="122"/>
      <c r="X438" s="113"/>
      <c r="Y438" s="105"/>
      <c r="Z438" s="105"/>
      <c r="AA438" s="105"/>
    </row>
    <row r="439" spans="1:27" ht="51" customHeight="1" x14ac:dyDescent="0.25">
      <c r="A439" s="428" t="s">
        <v>1808</v>
      </c>
      <c r="B439" s="199"/>
      <c r="C439" s="199"/>
      <c r="D439" s="199" t="s">
        <v>133</v>
      </c>
      <c r="E439" s="897" t="s">
        <v>1412</v>
      </c>
      <c r="F439" s="198">
        <v>900</v>
      </c>
      <c r="G439" s="198"/>
      <c r="H439" s="246">
        <f t="shared" si="39"/>
        <v>0</v>
      </c>
      <c r="I439" s="964"/>
      <c r="J439" s="105"/>
      <c r="K439" s="135"/>
      <c r="L439" s="105"/>
      <c r="M439" s="105"/>
      <c r="N439" s="105"/>
      <c r="O439" s="135"/>
      <c r="Q439" s="105"/>
      <c r="R439" s="142"/>
      <c r="S439" s="120"/>
      <c r="T439" s="121"/>
      <c r="U439" s="121"/>
      <c r="V439" s="121"/>
      <c r="W439" s="122"/>
      <c r="X439" s="113"/>
      <c r="Y439" s="105"/>
      <c r="Z439" s="105"/>
      <c r="AA439" s="105"/>
    </row>
    <row r="440" spans="1:27" ht="45" customHeight="1" x14ac:dyDescent="0.25">
      <c r="A440" s="428" t="s">
        <v>1809</v>
      </c>
      <c r="B440" s="199"/>
      <c r="C440" s="199"/>
      <c r="D440" s="199" t="s">
        <v>133</v>
      </c>
      <c r="E440" s="897" t="s">
        <v>1413</v>
      </c>
      <c r="F440" s="198">
        <v>300</v>
      </c>
      <c r="G440" s="198"/>
      <c r="H440" s="246">
        <f t="shared" si="39"/>
        <v>0</v>
      </c>
      <c r="I440" s="964"/>
      <c r="J440" s="105"/>
      <c r="K440" s="135"/>
      <c r="L440" s="105"/>
      <c r="M440" s="105"/>
      <c r="N440" s="105"/>
      <c r="O440" s="135"/>
      <c r="Q440" s="105"/>
      <c r="R440" s="142"/>
      <c r="S440" s="120"/>
      <c r="T440" s="121"/>
      <c r="U440" s="121"/>
      <c r="V440" s="121"/>
      <c r="W440" s="122"/>
      <c r="X440" s="113"/>
      <c r="Y440" s="105"/>
      <c r="Z440" s="105"/>
      <c r="AA440" s="105"/>
    </row>
    <row r="441" spans="1:27" ht="45.75" customHeight="1" x14ac:dyDescent="0.25">
      <c r="A441" s="428" t="s">
        <v>1810</v>
      </c>
      <c r="B441" s="199"/>
      <c r="C441" s="199"/>
      <c r="D441" s="199" t="s">
        <v>130</v>
      </c>
      <c r="E441" s="897" t="s">
        <v>1414</v>
      </c>
      <c r="F441" s="198">
        <v>10</v>
      </c>
      <c r="G441" s="198"/>
      <c r="H441" s="246">
        <f t="shared" si="39"/>
        <v>0</v>
      </c>
      <c r="I441" s="964"/>
      <c r="J441" s="105"/>
      <c r="K441" s="135"/>
      <c r="L441" s="105"/>
      <c r="M441" s="105"/>
      <c r="N441" s="105"/>
      <c r="O441" s="135"/>
      <c r="Q441" s="105"/>
      <c r="R441" s="142"/>
      <c r="S441" s="120"/>
      <c r="T441" s="121"/>
      <c r="U441" s="121"/>
      <c r="V441" s="121"/>
      <c r="W441" s="122"/>
      <c r="X441" s="113"/>
      <c r="Y441" s="105"/>
      <c r="Z441" s="105"/>
      <c r="AA441" s="105"/>
    </row>
    <row r="442" spans="1:27" ht="45" customHeight="1" x14ac:dyDescent="0.25">
      <c r="A442" s="428" t="s">
        <v>1811</v>
      </c>
      <c r="B442" s="199"/>
      <c r="C442" s="199"/>
      <c r="D442" s="199" t="s">
        <v>130</v>
      </c>
      <c r="E442" s="897" t="s">
        <v>1415</v>
      </c>
      <c r="F442" s="198">
        <v>20</v>
      </c>
      <c r="G442" s="198"/>
      <c r="H442" s="246">
        <f t="shared" si="39"/>
        <v>0</v>
      </c>
      <c r="I442" s="964"/>
      <c r="J442" s="105"/>
      <c r="K442" s="135"/>
      <c r="L442" s="105"/>
      <c r="M442" s="105"/>
      <c r="N442" s="105"/>
      <c r="O442" s="135"/>
      <c r="Q442" s="105"/>
      <c r="R442" s="142"/>
      <c r="S442" s="120"/>
      <c r="T442" s="121"/>
      <c r="U442" s="121"/>
      <c r="V442" s="121"/>
      <c r="W442" s="122"/>
      <c r="X442" s="113"/>
      <c r="Y442" s="105"/>
      <c r="Z442" s="105"/>
      <c r="AA442" s="105"/>
    </row>
    <row r="443" spans="1:27" ht="21" x14ac:dyDescent="0.25">
      <c r="A443" s="428" t="s">
        <v>1812</v>
      </c>
      <c r="B443" s="109"/>
      <c r="C443" s="109"/>
      <c r="D443" s="199" t="s">
        <v>130</v>
      </c>
      <c r="E443" s="897" t="s">
        <v>691</v>
      </c>
      <c r="F443" s="198">
        <v>61</v>
      </c>
      <c r="G443" s="198"/>
      <c r="H443" s="246">
        <f t="shared" si="39"/>
        <v>0</v>
      </c>
      <c r="I443" s="964"/>
      <c r="J443" s="105"/>
      <c r="K443" s="135"/>
      <c r="L443" s="105"/>
      <c r="M443" s="105"/>
      <c r="N443" s="105"/>
      <c r="O443" s="135"/>
      <c r="Q443" s="105"/>
      <c r="R443" s="142"/>
      <c r="S443" s="120"/>
      <c r="T443" s="121"/>
      <c r="U443" s="170"/>
      <c r="V443" s="121"/>
      <c r="W443" s="171"/>
      <c r="X443" s="113"/>
      <c r="Y443" s="105"/>
      <c r="Z443" s="105"/>
      <c r="AA443" s="105"/>
    </row>
    <row r="444" spans="1:27" ht="45" customHeight="1" x14ac:dyDescent="0.25">
      <c r="A444" s="428" t="s">
        <v>1813</v>
      </c>
      <c r="B444" s="199"/>
      <c r="C444" s="199"/>
      <c r="D444" s="199" t="s">
        <v>130</v>
      </c>
      <c r="E444" s="897" t="s">
        <v>1417</v>
      </c>
      <c r="F444" s="198">
        <v>30</v>
      </c>
      <c r="G444" s="198"/>
      <c r="H444" s="246">
        <f t="shared" si="39"/>
        <v>0</v>
      </c>
      <c r="I444" s="964"/>
      <c r="J444" s="105"/>
      <c r="K444" s="135"/>
      <c r="L444" s="105"/>
      <c r="M444" s="105"/>
      <c r="N444" s="105"/>
      <c r="O444" s="135"/>
      <c r="Q444" s="105"/>
      <c r="R444" s="142"/>
      <c r="S444" s="120"/>
      <c r="T444" s="121"/>
      <c r="U444" s="121"/>
      <c r="V444" s="121"/>
      <c r="W444" s="122"/>
      <c r="X444" s="113"/>
      <c r="Y444" s="105"/>
      <c r="Z444" s="105"/>
      <c r="AA444" s="105"/>
    </row>
    <row r="445" spans="1:27" ht="34.5" customHeight="1" x14ac:dyDescent="0.25">
      <c r="A445" s="428" t="s">
        <v>1814</v>
      </c>
      <c r="B445" s="199"/>
      <c r="C445" s="199"/>
      <c r="D445" s="199" t="s">
        <v>130</v>
      </c>
      <c r="E445" s="897" t="s">
        <v>1416</v>
      </c>
      <c r="F445" s="198">
        <v>12</v>
      </c>
      <c r="G445" s="198"/>
      <c r="H445" s="246">
        <f t="shared" si="39"/>
        <v>0</v>
      </c>
      <c r="I445" s="964"/>
      <c r="J445" s="105"/>
      <c r="K445" s="135"/>
      <c r="L445" s="105"/>
      <c r="M445" s="105"/>
      <c r="N445" s="105"/>
      <c r="O445" s="135"/>
      <c r="Q445" s="105"/>
      <c r="R445" s="142"/>
      <c r="S445" s="120"/>
      <c r="T445" s="121"/>
      <c r="U445" s="121"/>
      <c r="V445" s="121"/>
      <c r="W445" s="122"/>
      <c r="X445" s="113"/>
      <c r="Y445" s="105"/>
      <c r="Z445" s="105"/>
      <c r="AA445" s="105"/>
    </row>
    <row r="446" spans="1:27" ht="34.5" customHeight="1" x14ac:dyDescent="0.25">
      <c r="A446" s="428" t="s">
        <v>1815</v>
      </c>
      <c r="B446" s="199"/>
      <c r="C446" s="199"/>
      <c r="D446" s="199" t="s">
        <v>130</v>
      </c>
      <c r="E446" s="197" t="s">
        <v>692</v>
      </c>
      <c r="F446" s="198">
        <v>15</v>
      </c>
      <c r="G446" s="198"/>
      <c r="H446" s="246">
        <f t="shared" si="39"/>
        <v>0</v>
      </c>
      <c r="I446" s="964"/>
      <c r="J446" s="190"/>
      <c r="K446" s="135"/>
      <c r="L446" s="105"/>
      <c r="M446" s="105"/>
      <c r="N446" s="105"/>
      <c r="O446" s="135"/>
      <c r="Q446" s="105"/>
      <c r="R446" s="105"/>
      <c r="S446" s="120"/>
      <c r="T446" s="121"/>
      <c r="U446" s="121"/>
      <c r="V446" s="121"/>
      <c r="W446" s="122"/>
      <c r="X446" s="113"/>
      <c r="Y446" s="105"/>
      <c r="Z446" s="105"/>
      <c r="AA446" s="105"/>
    </row>
    <row r="447" spans="1:27" ht="34.5" customHeight="1" x14ac:dyDescent="0.25">
      <c r="A447" s="428" t="s">
        <v>1816</v>
      </c>
      <c r="B447" s="199"/>
      <c r="C447" s="199"/>
      <c r="D447" s="199" t="s">
        <v>130</v>
      </c>
      <c r="E447" s="197" t="s">
        <v>693</v>
      </c>
      <c r="F447" s="198">
        <v>6</v>
      </c>
      <c r="G447" s="198"/>
      <c r="H447" s="246">
        <f t="shared" si="39"/>
        <v>0</v>
      </c>
      <c r="I447" s="964"/>
      <c r="J447" s="190"/>
      <c r="K447" s="135"/>
      <c r="L447" s="105"/>
      <c r="M447" s="105"/>
      <c r="N447" s="105"/>
      <c r="O447" s="135"/>
      <c r="Q447" s="105"/>
      <c r="R447" s="105"/>
      <c r="S447" s="120"/>
      <c r="T447" s="121"/>
      <c r="U447" s="121"/>
      <c r="V447" s="121"/>
      <c r="W447" s="122"/>
      <c r="X447" s="113"/>
      <c r="Y447" s="105"/>
      <c r="Z447" s="105"/>
      <c r="AA447" s="105"/>
    </row>
    <row r="448" spans="1:27" ht="34.5" customHeight="1" x14ac:dyDescent="0.25">
      <c r="A448" s="428" t="s">
        <v>1817</v>
      </c>
      <c r="B448" s="199"/>
      <c r="C448" s="199"/>
      <c r="D448" s="199" t="s">
        <v>130</v>
      </c>
      <c r="E448" s="197" t="s">
        <v>591</v>
      </c>
      <c r="F448" s="198">
        <v>22</v>
      </c>
      <c r="G448" s="198"/>
      <c r="H448" s="246">
        <f t="shared" si="39"/>
        <v>0</v>
      </c>
      <c r="I448" s="964"/>
      <c r="J448" s="105"/>
      <c r="K448" s="135"/>
      <c r="L448" s="105"/>
      <c r="M448" s="105"/>
      <c r="N448" s="105"/>
      <c r="O448" s="135"/>
      <c r="Q448" s="105"/>
      <c r="R448" s="142"/>
      <c r="S448" s="120"/>
      <c r="T448" s="121"/>
      <c r="U448" s="121"/>
      <c r="V448" s="121"/>
      <c r="W448" s="122"/>
      <c r="X448" s="113"/>
      <c r="Y448" s="105"/>
      <c r="Z448" s="105"/>
      <c r="AA448" s="105"/>
    </row>
    <row r="449" spans="1:27" ht="34.5" customHeight="1" x14ac:dyDescent="0.25">
      <c r="A449" s="428" t="s">
        <v>1818</v>
      </c>
      <c r="B449" s="199"/>
      <c r="C449" s="199"/>
      <c r="D449" s="199" t="s">
        <v>130</v>
      </c>
      <c r="E449" s="197" t="s">
        <v>859</v>
      </c>
      <c r="F449" s="198">
        <v>4</v>
      </c>
      <c r="G449" s="198"/>
      <c r="H449" s="246">
        <f t="shared" si="39"/>
        <v>0</v>
      </c>
      <c r="I449" s="964"/>
      <c r="J449" s="105"/>
      <c r="K449" s="135"/>
      <c r="L449" s="105"/>
      <c r="M449" s="105"/>
      <c r="N449" s="105"/>
      <c r="O449" s="135"/>
      <c r="Q449" s="105"/>
      <c r="R449" s="105"/>
      <c r="S449" s="120"/>
      <c r="T449" s="121"/>
      <c r="U449" s="121"/>
      <c r="V449" s="121"/>
      <c r="W449" s="122"/>
      <c r="X449" s="113"/>
      <c r="Y449" s="105"/>
      <c r="Z449" s="105"/>
      <c r="AA449" s="105"/>
    </row>
    <row r="450" spans="1:27" ht="34.5" customHeight="1" x14ac:dyDescent="0.25">
      <c r="A450" s="428" t="s">
        <v>1819</v>
      </c>
      <c r="B450" s="199"/>
      <c r="C450" s="199"/>
      <c r="D450" s="199" t="s">
        <v>130</v>
      </c>
      <c r="E450" s="197" t="s">
        <v>860</v>
      </c>
      <c r="F450" s="198">
        <v>2</v>
      </c>
      <c r="G450" s="198"/>
      <c r="H450" s="246">
        <f t="shared" si="39"/>
        <v>0</v>
      </c>
      <c r="I450" s="964"/>
      <c r="J450" s="105"/>
      <c r="K450" s="135"/>
      <c r="L450" s="105"/>
      <c r="M450" s="105"/>
      <c r="N450" s="105"/>
      <c r="O450" s="135"/>
      <c r="Q450" s="105"/>
      <c r="R450" s="105"/>
      <c r="S450" s="120"/>
      <c r="T450" s="121"/>
      <c r="U450" s="121"/>
      <c r="V450" s="121"/>
      <c r="W450" s="122"/>
      <c r="X450" s="113"/>
      <c r="Y450" s="105"/>
      <c r="Z450" s="105"/>
      <c r="AA450" s="105"/>
    </row>
    <row r="451" spans="1:27" ht="34.5" customHeight="1" x14ac:dyDescent="0.25">
      <c r="A451" s="428" t="s">
        <v>1820</v>
      </c>
      <c r="B451" s="199"/>
      <c r="C451" s="199"/>
      <c r="D451" s="199" t="s">
        <v>130</v>
      </c>
      <c r="E451" s="197" t="s">
        <v>861</v>
      </c>
      <c r="F451" s="198">
        <v>2</v>
      </c>
      <c r="G451" s="198"/>
      <c r="H451" s="246">
        <f t="shared" si="39"/>
        <v>0</v>
      </c>
      <c r="I451" s="964"/>
      <c r="J451" s="190"/>
      <c r="K451" s="135"/>
      <c r="L451" s="105"/>
      <c r="M451" s="105"/>
      <c r="N451" s="105"/>
      <c r="O451" s="135"/>
      <c r="Q451" s="105"/>
      <c r="R451" s="105"/>
      <c r="S451" s="120"/>
      <c r="T451" s="121"/>
      <c r="U451" s="121"/>
      <c r="V451" s="121"/>
      <c r="W451" s="122"/>
      <c r="X451" s="113"/>
      <c r="Y451" s="105"/>
      <c r="Z451" s="105"/>
      <c r="AA451" s="105"/>
    </row>
    <row r="452" spans="1:27" ht="34.5" customHeight="1" x14ac:dyDescent="0.25">
      <c r="A452" s="428" t="s">
        <v>1821</v>
      </c>
      <c r="B452" s="227"/>
      <c r="C452" s="227"/>
      <c r="D452" s="199" t="s">
        <v>130</v>
      </c>
      <c r="E452" s="197" t="s">
        <v>592</v>
      </c>
      <c r="F452" s="198">
        <v>4</v>
      </c>
      <c r="G452" s="198"/>
      <c r="H452" s="246">
        <f t="shared" si="39"/>
        <v>0</v>
      </c>
      <c r="I452" s="964"/>
      <c r="J452" s="190"/>
      <c r="K452" s="135"/>
      <c r="L452" s="105"/>
      <c r="M452" s="105"/>
      <c r="N452" s="105"/>
      <c r="O452" s="135"/>
      <c r="Q452" s="105"/>
      <c r="R452" s="105"/>
      <c r="S452" s="120"/>
      <c r="T452" s="121"/>
      <c r="U452" s="121"/>
      <c r="V452" s="121"/>
      <c r="W452" s="122"/>
      <c r="X452" s="113"/>
      <c r="Y452" s="105"/>
      <c r="Z452" s="105"/>
      <c r="AA452" s="105"/>
    </row>
    <row r="453" spans="1:27" ht="34.5" customHeight="1" x14ac:dyDescent="0.25">
      <c r="A453" s="428" t="s">
        <v>1822</v>
      </c>
      <c r="B453" s="227"/>
      <c r="C453" s="227"/>
      <c r="D453" s="199" t="s">
        <v>133</v>
      </c>
      <c r="E453" s="197" t="s">
        <v>509</v>
      </c>
      <c r="F453" s="198">
        <v>25</v>
      </c>
      <c r="G453" s="241"/>
      <c r="H453" s="246">
        <f t="shared" si="39"/>
        <v>0</v>
      </c>
      <c r="I453" s="964"/>
      <c r="J453" s="190"/>
      <c r="K453" s="135"/>
      <c r="L453" s="105"/>
      <c r="M453" s="105"/>
      <c r="N453" s="105"/>
      <c r="O453" s="135"/>
      <c r="Q453" s="105"/>
      <c r="R453" s="142"/>
      <c r="S453" s="120"/>
      <c r="T453" s="121"/>
      <c r="U453" s="121"/>
      <c r="V453" s="121"/>
      <c r="W453" s="122"/>
      <c r="X453" s="113"/>
      <c r="Y453" s="105"/>
      <c r="Z453" s="105"/>
      <c r="AA453" s="105"/>
    </row>
    <row r="454" spans="1:27" ht="34.5" customHeight="1" x14ac:dyDescent="0.25">
      <c r="A454" s="428" t="s">
        <v>1823</v>
      </c>
      <c r="B454" s="199"/>
      <c r="C454" s="199"/>
      <c r="D454" s="199" t="s">
        <v>133</v>
      </c>
      <c r="E454" s="197" t="s">
        <v>593</v>
      </c>
      <c r="F454" s="198">
        <v>3</v>
      </c>
      <c r="G454" s="198"/>
      <c r="H454" s="246">
        <f t="shared" si="39"/>
        <v>0</v>
      </c>
      <c r="I454" s="964"/>
      <c r="J454" s="898"/>
      <c r="K454" s="135"/>
      <c r="L454" s="105"/>
      <c r="M454" s="105"/>
      <c r="N454" s="105"/>
      <c r="O454" s="135"/>
      <c r="Q454" s="105"/>
      <c r="R454" s="142"/>
      <c r="S454" s="120"/>
      <c r="T454" s="121"/>
      <c r="U454" s="121"/>
      <c r="V454" s="121"/>
      <c r="W454" s="122"/>
      <c r="X454" s="113"/>
      <c r="Y454" s="105"/>
      <c r="Z454" s="105"/>
      <c r="AA454" s="105"/>
    </row>
    <row r="455" spans="1:27" ht="34.5" customHeight="1" x14ac:dyDescent="0.25">
      <c r="A455" s="428" t="s">
        <v>1824</v>
      </c>
      <c r="B455" s="199"/>
      <c r="C455" s="199"/>
      <c r="D455" s="199" t="s">
        <v>133</v>
      </c>
      <c r="E455" s="197" t="s">
        <v>594</v>
      </c>
      <c r="F455" s="198">
        <v>2</v>
      </c>
      <c r="G455" s="198"/>
      <c r="H455" s="246">
        <f t="shared" si="39"/>
        <v>0</v>
      </c>
      <c r="I455" s="964"/>
      <c r="J455" s="105"/>
      <c r="K455" s="135"/>
      <c r="L455" s="105"/>
      <c r="M455" s="105"/>
      <c r="N455" s="105"/>
      <c r="O455" s="135"/>
      <c r="Q455" s="105"/>
      <c r="R455" s="142"/>
      <c r="S455" s="120"/>
      <c r="T455" s="121"/>
      <c r="U455" s="121"/>
      <c r="V455" s="121"/>
      <c r="W455" s="122"/>
      <c r="X455" s="113"/>
      <c r="Y455" s="105"/>
      <c r="Z455" s="105"/>
      <c r="AA455" s="105"/>
    </row>
    <row r="456" spans="1:27" ht="51.75" customHeight="1" x14ac:dyDescent="0.25">
      <c r="A456" s="428" t="s">
        <v>1825</v>
      </c>
      <c r="B456" s="199"/>
      <c r="C456" s="199"/>
      <c r="D456" s="199" t="s">
        <v>133</v>
      </c>
      <c r="E456" s="897" t="s">
        <v>1418</v>
      </c>
      <c r="F456" s="198">
        <v>200</v>
      </c>
      <c r="G456" s="198"/>
      <c r="H456" s="246">
        <f t="shared" si="39"/>
        <v>0</v>
      </c>
      <c r="I456" s="964"/>
      <c r="J456" s="105"/>
      <c r="K456" s="135"/>
      <c r="L456" s="105"/>
      <c r="M456" s="105"/>
      <c r="N456" s="105"/>
      <c r="O456" s="135"/>
      <c r="Q456" s="105"/>
      <c r="R456" s="142"/>
      <c r="S456" s="120"/>
      <c r="T456" s="121"/>
      <c r="U456" s="121"/>
      <c r="V456" s="121"/>
      <c r="W456" s="122"/>
      <c r="X456" s="113"/>
      <c r="Y456" s="105"/>
      <c r="Z456" s="105"/>
      <c r="AA456" s="105"/>
    </row>
    <row r="457" spans="1:27" ht="43.5" customHeight="1" x14ac:dyDescent="0.25">
      <c r="A457" s="428" t="s">
        <v>1826</v>
      </c>
      <c r="B457" s="199"/>
      <c r="C457" s="199"/>
      <c r="D457" s="199" t="s">
        <v>133</v>
      </c>
      <c r="E457" s="897" t="s">
        <v>1419</v>
      </c>
      <c r="F457" s="198">
        <v>60</v>
      </c>
      <c r="G457" s="198"/>
      <c r="H457" s="246">
        <f t="shared" si="39"/>
        <v>0</v>
      </c>
      <c r="I457" s="964"/>
      <c r="J457" s="105"/>
      <c r="K457" s="135"/>
      <c r="L457" s="105"/>
      <c r="M457" s="105"/>
      <c r="N457" s="105"/>
      <c r="O457" s="135"/>
      <c r="Q457" s="105"/>
      <c r="R457" s="142"/>
      <c r="S457" s="120"/>
      <c r="T457" s="121"/>
      <c r="U457" s="121"/>
      <c r="V457" s="121"/>
      <c r="W457" s="122"/>
      <c r="X457" s="113"/>
      <c r="Y457" s="105"/>
      <c r="Z457" s="105"/>
      <c r="AA457" s="105"/>
    </row>
    <row r="458" spans="1:27" ht="34.5" customHeight="1" x14ac:dyDescent="0.25">
      <c r="A458" s="428" t="s">
        <v>1827</v>
      </c>
      <c r="B458" s="199"/>
      <c r="C458" s="199"/>
      <c r="D458" s="199" t="s">
        <v>133</v>
      </c>
      <c r="E458" s="197" t="s">
        <v>597</v>
      </c>
      <c r="F458" s="198">
        <v>2</v>
      </c>
      <c r="G458" s="198"/>
      <c r="H458" s="246">
        <f t="shared" si="39"/>
        <v>0</v>
      </c>
      <c r="I458" s="964"/>
      <c r="J458" s="105"/>
      <c r="K458" s="135"/>
      <c r="L458" s="105"/>
      <c r="M458" s="105"/>
      <c r="N458" s="105"/>
      <c r="O458" s="135"/>
      <c r="Q458" s="105"/>
      <c r="R458" s="142"/>
      <c r="S458" s="120"/>
      <c r="T458" s="121"/>
      <c r="U458" s="121"/>
      <c r="V458" s="121"/>
      <c r="W458" s="122"/>
      <c r="X458" s="113"/>
      <c r="Y458" s="105"/>
      <c r="Z458" s="105"/>
      <c r="AA458" s="105"/>
    </row>
    <row r="459" spans="1:27" ht="34.5" customHeight="1" x14ac:dyDescent="0.25">
      <c r="A459" s="428" t="s">
        <v>1828</v>
      </c>
      <c r="B459" s="199"/>
      <c r="C459" s="199"/>
      <c r="D459" s="199" t="s">
        <v>130</v>
      </c>
      <c r="E459" s="197" t="s">
        <v>862</v>
      </c>
      <c r="F459" s="198">
        <v>15</v>
      </c>
      <c r="G459" s="198"/>
      <c r="H459" s="246">
        <f t="shared" si="39"/>
        <v>0</v>
      </c>
      <c r="I459" s="964"/>
      <c r="J459" s="190"/>
      <c r="K459" s="135"/>
      <c r="L459" s="105"/>
      <c r="M459" s="105"/>
      <c r="N459" s="105"/>
      <c r="O459" s="135"/>
      <c r="Q459" s="105"/>
      <c r="R459" s="105"/>
      <c r="S459" s="120"/>
      <c r="T459" s="121"/>
      <c r="U459" s="121"/>
      <c r="V459" s="121"/>
      <c r="W459" s="122"/>
      <c r="X459" s="113"/>
      <c r="Y459" s="105"/>
      <c r="Z459" s="105"/>
      <c r="AA459" s="105"/>
    </row>
    <row r="460" spans="1:27" ht="34.5" customHeight="1" x14ac:dyDescent="0.25">
      <c r="A460" s="428" t="s">
        <v>1829</v>
      </c>
      <c r="B460" s="199"/>
      <c r="C460" s="199"/>
      <c r="D460" s="199" t="s">
        <v>130</v>
      </c>
      <c r="E460" s="197" t="s">
        <v>422</v>
      </c>
      <c r="F460" s="198">
        <v>4</v>
      </c>
      <c r="G460" s="198"/>
      <c r="H460" s="246">
        <f t="shared" si="39"/>
        <v>0</v>
      </c>
      <c r="I460" s="964"/>
      <c r="J460" s="105"/>
      <c r="K460" s="135"/>
      <c r="L460" s="105"/>
      <c r="M460" s="105"/>
      <c r="N460" s="105"/>
      <c r="O460" s="135"/>
      <c r="Q460" s="105"/>
      <c r="R460" s="105"/>
      <c r="S460" s="120"/>
      <c r="T460" s="121"/>
      <c r="U460" s="121"/>
      <c r="V460" s="121"/>
      <c r="W460" s="122"/>
      <c r="X460" s="113"/>
      <c r="Y460" s="105"/>
      <c r="Z460" s="105"/>
      <c r="AA460" s="105"/>
    </row>
    <row r="461" spans="1:27" ht="34.5" customHeight="1" x14ac:dyDescent="0.25">
      <c r="A461" s="428" t="s">
        <v>1830</v>
      </c>
      <c r="B461" s="199"/>
      <c r="C461" s="199"/>
      <c r="D461" s="199" t="s">
        <v>130</v>
      </c>
      <c r="E461" s="197" t="s">
        <v>229</v>
      </c>
      <c r="F461" s="429">
        <v>4</v>
      </c>
      <c r="G461" s="294"/>
      <c r="H461" s="246">
        <f t="shared" si="39"/>
        <v>0</v>
      </c>
      <c r="I461" s="964"/>
      <c r="J461" s="105"/>
      <c r="K461" s="135"/>
      <c r="L461" s="105"/>
      <c r="M461" s="105"/>
      <c r="N461" s="105"/>
      <c r="O461" s="135"/>
      <c r="Q461" s="105"/>
      <c r="R461" s="142"/>
      <c r="S461" s="120"/>
      <c r="T461" s="121"/>
      <c r="U461" s="121"/>
      <c r="V461" s="121"/>
      <c r="W461" s="122"/>
      <c r="X461" s="113"/>
      <c r="Y461" s="105"/>
      <c r="Z461" s="105"/>
      <c r="AA461" s="105"/>
    </row>
    <row r="462" spans="1:27" ht="34.5" customHeight="1" x14ac:dyDescent="0.25">
      <c r="A462" s="428" t="s">
        <v>1831</v>
      </c>
      <c r="B462" s="199"/>
      <c r="C462" s="199"/>
      <c r="D462" s="199" t="s">
        <v>133</v>
      </c>
      <c r="E462" s="197" t="s">
        <v>230</v>
      </c>
      <c r="F462" s="429">
        <v>20</v>
      </c>
      <c r="G462" s="198"/>
      <c r="H462" s="246">
        <f t="shared" si="39"/>
        <v>0</v>
      </c>
      <c r="I462" s="964"/>
      <c r="J462" s="105"/>
      <c r="K462" s="135"/>
      <c r="L462" s="105"/>
      <c r="M462" s="105"/>
      <c r="N462" s="105"/>
      <c r="O462" s="135"/>
      <c r="Q462" s="105"/>
      <c r="R462" s="255"/>
      <c r="S462" s="120"/>
      <c r="T462" s="121"/>
      <c r="U462" s="121"/>
      <c r="V462" s="121"/>
      <c r="W462" s="122"/>
      <c r="X462" s="113"/>
      <c r="Y462" s="105"/>
      <c r="Z462" s="105"/>
      <c r="AA462" s="105"/>
    </row>
    <row r="463" spans="1:27" ht="34.5" customHeight="1" x14ac:dyDescent="0.25">
      <c r="A463" s="428" t="s">
        <v>1832</v>
      </c>
      <c r="B463" s="199"/>
      <c r="C463" s="199"/>
      <c r="D463" s="199" t="s">
        <v>130</v>
      </c>
      <c r="E463" s="197" t="s">
        <v>242</v>
      </c>
      <c r="F463" s="429">
        <v>10</v>
      </c>
      <c r="G463" s="198"/>
      <c r="H463" s="246">
        <f t="shared" si="39"/>
        <v>0</v>
      </c>
      <c r="I463" s="964"/>
      <c r="J463" s="105"/>
      <c r="K463" s="135"/>
      <c r="L463" s="105"/>
      <c r="M463" s="105"/>
      <c r="N463" s="105"/>
      <c r="O463" s="135"/>
      <c r="Q463" s="105"/>
      <c r="R463" s="105"/>
      <c r="S463" s="120"/>
      <c r="T463" s="121"/>
      <c r="U463" s="121"/>
      <c r="V463" s="121"/>
      <c r="W463" s="122"/>
      <c r="X463" s="113"/>
      <c r="Y463" s="105"/>
      <c r="Z463" s="105"/>
      <c r="AA463" s="105"/>
    </row>
    <row r="464" spans="1:27" ht="34.5" customHeight="1" x14ac:dyDescent="0.25">
      <c r="A464" s="428" t="s">
        <v>1833</v>
      </c>
      <c r="B464" s="199"/>
      <c r="C464" s="199"/>
      <c r="D464" s="199" t="s">
        <v>130</v>
      </c>
      <c r="E464" s="197" t="s">
        <v>695</v>
      </c>
      <c r="F464" s="198">
        <v>12</v>
      </c>
      <c r="G464" s="198"/>
      <c r="H464" s="246">
        <f t="shared" si="39"/>
        <v>0</v>
      </c>
      <c r="I464" s="964"/>
      <c r="J464" s="190"/>
      <c r="K464" s="135"/>
      <c r="L464" s="105"/>
      <c r="M464" s="105"/>
      <c r="N464" s="105"/>
      <c r="O464" s="135"/>
      <c r="Q464" s="105"/>
      <c r="R464" s="105"/>
      <c r="S464" s="120"/>
      <c r="T464" s="121"/>
      <c r="U464" s="121"/>
      <c r="V464" s="121"/>
      <c r="W464" s="122"/>
      <c r="X464" s="113"/>
      <c r="Y464" s="105"/>
      <c r="Z464" s="105"/>
      <c r="AA464" s="105"/>
    </row>
    <row r="465" spans="1:27" ht="34.5" customHeight="1" x14ac:dyDescent="0.25">
      <c r="A465" s="428" t="s">
        <v>1834</v>
      </c>
      <c r="B465" s="199"/>
      <c r="C465" s="199"/>
      <c r="D465" s="199" t="s">
        <v>130</v>
      </c>
      <c r="E465" s="197" t="s">
        <v>696</v>
      </c>
      <c r="F465" s="198">
        <v>21</v>
      </c>
      <c r="G465" s="198"/>
      <c r="H465" s="246">
        <f t="shared" si="39"/>
        <v>0</v>
      </c>
      <c r="I465" s="964"/>
      <c r="J465" s="190"/>
      <c r="K465" s="135"/>
      <c r="L465" s="105"/>
      <c r="M465" s="105"/>
      <c r="N465" s="105"/>
      <c r="O465" s="135"/>
      <c r="Q465" s="105"/>
      <c r="R465" s="105"/>
      <c r="S465" s="120"/>
      <c r="T465" s="121"/>
      <c r="U465" s="121"/>
      <c r="V465" s="121"/>
      <c r="W465" s="122"/>
      <c r="X465" s="113"/>
      <c r="Y465" s="105"/>
      <c r="Z465" s="105"/>
      <c r="AA465" s="105"/>
    </row>
    <row r="466" spans="1:27" ht="34.5" customHeight="1" x14ac:dyDescent="0.25">
      <c r="A466" s="428" t="s">
        <v>1835</v>
      </c>
      <c r="B466" s="199"/>
      <c r="C466" s="199"/>
      <c r="D466" s="199" t="s">
        <v>130</v>
      </c>
      <c r="E466" s="197" t="s">
        <v>231</v>
      </c>
      <c r="F466" s="198">
        <v>4</v>
      </c>
      <c r="G466" s="198"/>
      <c r="H466" s="246">
        <f t="shared" si="39"/>
        <v>0</v>
      </c>
      <c r="I466" s="964"/>
      <c r="J466" s="105"/>
      <c r="K466" s="135"/>
      <c r="L466" s="105"/>
      <c r="M466" s="105"/>
      <c r="N466" s="105"/>
      <c r="O466" s="135"/>
      <c r="Q466" s="105"/>
      <c r="R466" s="142"/>
      <c r="S466" s="120"/>
      <c r="T466" s="121"/>
      <c r="U466" s="121"/>
      <c r="V466" s="121"/>
      <c r="W466" s="122"/>
      <c r="X466" s="113"/>
      <c r="Y466" s="105"/>
      <c r="Z466" s="105"/>
      <c r="AA466" s="105"/>
    </row>
    <row r="467" spans="1:27" ht="34.5" customHeight="1" x14ac:dyDescent="0.25">
      <c r="A467" s="428" t="s">
        <v>1836</v>
      </c>
      <c r="B467" s="199"/>
      <c r="C467" s="199"/>
      <c r="D467" s="199" t="s">
        <v>130</v>
      </c>
      <c r="E467" s="197" t="s">
        <v>232</v>
      </c>
      <c r="F467" s="198">
        <v>2</v>
      </c>
      <c r="G467" s="198"/>
      <c r="H467" s="246">
        <f t="shared" si="39"/>
        <v>0</v>
      </c>
      <c r="I467" s="964"/>
      <c r="J467" s="105"/>
      <c r="K467" s="135"/>
      <c r="L467" s="105"/>
      <c r="M467" s="105"/>
      <c r="N467" s="105"/>
      <c r="O467" s="135"/>
      <c r="Q467" s="105"/>
      <c r="R467" s="142"/>
      <c r="S467" s="120"/>
      <c r="T467" s="121"/>
      <c r="U467" s="121"/>
      <c r="V467" s="121"/>
      <c r="W467" s="122"/>
      <c r="X467" s="113"/>
      <c r="Y467" s="105"/>
      <c r="Z467" s="105"/>
      <c r="AA467" s="105"/>
    </row>
    <row r="468" spans="1:27" ht="34.5" customHeight="1" x14ac:dyDescent="0.25">
      <c r="A468" s="428" t="s">
        <v>1837</v>
      </c>
      <c r="B468" s="199"/>
      <c r="C468" s="199"/>
      <c r="D468" s="199" t="s">
        <v>130</v>
      </c>
      <c r="E468" s="197" t="s">
        <v>233</v>
      </c>
      <c r="F468" s="294">
        <v>20</v>
      </c>
      <c r="G468" s="294"/>
      <c r="H468" s="246">
        <f t="shared" si="39"/>
        <v>0</v>
      </c>
      <c r="I468" s="964"/>
      <c r="J468" s="105"/>
      <c r="K468" s="135"/>
      <c r="L468" s="105"/>
      <c r="M468" s="105"/>
      <c r="N468" s="105"/>
      <c r="O468" s="135"/>
      <c r="Q468" s="105"/>
      <c r="R468" s="142"/>
      <c r="S468" s="120"/>
      <c r="T468" s="121"/>
      <c r="U468" s="121"/>
      <c r="V468" s="121"/>
      <c r="W468" s="122"/>
      <c r="X468" s="113"/>
      <c r="Y468" s="105"/>
      <c r="Z468" s="105"/>
      <c r="AA468" s="105"/>
    </row>
    <row r="469" spans="1:27" ht="34.5" customHeight="1" x14ac:dyDescent="0.25">
      <c r="A469" s="428" t="s">
        <v>1838</v>
      </c>
      <c r="B469" s="199"/>
      <c r="C469" s="199"/>
      <c r="D469" s="199" t="s">
        <v>130</v>
      </c>
      <c r="E469" s="197" t="s">
        <v>863</v>
      </c>
      <c r="F469" s="198">
        <v>2</v>
      </c>
      <c r="G469" s="198"/>
      <c r="H469" s="246">
        <f t="shared" si="39"/>
        <v>0</v>
      </c>
      <c r="I469" s="964"/>
      <c r="J469" s="105"/>
      <c r="K469" s="135"/>
      <c r="L469" s="105"/>
      <c r="M469" s="105"/>
      <c r="N469" s="105"/>
      <c r="O469" s="135"/>
      <c r="Q469" s="105"/>
      <c r="R469" s="142"/>
      <c r="S469" s="120"/>
      <c r="T469" s="121"/>
      <c r="U469" s="121"/>
      <c r="V469" s="121"/>
      <c r="W469" s="122"/>
      <c r="X469" s="113"/>
      <c r="Y469" s="105"/>
      <c r="Z469" s="105"/>
      <c r="AA469" s="105"/>
    </row>
    <row r="470" spans="1:27" ht="34.5" customHeight="1" x14ac:dyDescent="0.25">
      <c r="A470" s="428" t="s">
        <v>1839</v>
      </c>
      <c r="B470" s="199"/>
      <c r="C470" s="199"/>
      <c r="D470" s="199" t="s">
        <v>130</v>
      </c>
      <c r="E470" s="197" t="s">
        <v>864</v>
      </c>
      <c r="F470" s="198">
        <v>2</v>
      </c>
      <c r="G470" s="198"/>
      <c r="H470" s="246">
        <f t="shared" si="39"/>
        <v>0</v>
      </c>
      <c r="I470" s="964"/>
      <c r="J470" s="105"/>
      <c r="K470" s="135"/>
      <c r="L470" s="105"/>
      <c r="M470" s="105"/>
      <c r="N470" s="105"/>
      <c r="O470" s="135"/>
      <c r="Q470" s="105"/>
      <c r="R470" s="142"/>
      <c r="S470" s="120"/>
      <c r="T470" s="121"/>
      <c r="U470" s="121"/>
      <c r="V470" s="121"/>
      <c r="W470" s="122"/>
      <c r="X470" s="113"/>
      <c r="Y470" s="105"/>
      <c r="Z470" s="105"/>
      <c r="AA470" s="105"/>
    </row>
    <row r="471" spans="1:27" ht="34.5" customHeight="1" x14ac:dyDescent="0.25">
      <c r="A471" s="428" t="s">
        <v>1840</v>
      </c>
      <c r="B471" s="109"/>
      <c r="C471" s="109"/>
      <c r="D471" s="199" t="s">
        <v>130</v>
      </c>
      <c r="E471" s="197" t="s">
        <v>598</v>
      </c>
      <c r="F471" s="198">
        <v>2</v>
      </c>
      <c r="G471" s="198"/>
      <c r="H471" s="246">
        <f t="shared" si="39"/>
        <v>0</v>
      </c>
      <c r="I471" s="964"/>
      <c r="J471" s="105"/>
      <c r="K471" s="135"/>
      <c r="L471" s="105"/>
      <c r="M471" s="105"/>
      <c r="N471" s="105"/>
      <c r="O471" s="135"/>
      <c r="Q471" s="105"/>
      <c r="R471" s="142"/>
      <c r="S471" s="120"/>
      <c r="T471" s="121"/>
      <c r="U471" s="170"/>
      <c r="V471" s="121"/>
      <c r="W471" s="171"/>
      <c r="X471" s="113"/>
      <c r="Y471" s="105"/>
      <c r="Z471" s="105"/>
      <c r="AA471" s="105"/>
    </row>
    <row r="472" spans="1:27" ht="34.5" customHeight="1" x14ac:dyDescent="0.25">
      <c r="A472" s="428" t="s">
        <v>1841</v>
      </c>
      <c r="B472" s="109"/>
      <c r="C472" s="109"/>
      <c r="D472" s="199" t="s">
        <v>130</v>
      </c>
      <c r="E472" s="197" t="s">
        <v>599</v>
      </c>
      <c r="F472" s="198">
        <v>2</v>
      </c>
      <c r="G472" s="198"/>
      <c r="H472" s="246">
        <f t="shared" si="39"/>
        <v>0</v>
      </c>
      <c r="I472" s="964"/>
      <c r="J472" s="105"/>
      <c r="K472" s="135"/>
      <c r="L472" s="105"/>
      <c r="M472" s="105"/>
      <c r="N472" s="105"/>
      <c r="O472" s="135"/>
      <c r="Q472" s="105"/>
      <c r="R472" s="142"/>
      <c r="S472" s="120"/>
      <c r="T472" s="121"/>
      <c r="U472" s="170"/>
      <c r="V472" s="121"/>
      <c r="W472" s="171"/>
      <c r="X472" s="113"/>
      <c r="Y472" s="105"/>
      <c r="Z472" s="105"/>
      <c r="AA472" s="105"/>
    </row>
    <row r="473" spans="1:27" ht="34.5" customHeight="1" x14ac:dyDescent="0.25">
      <c r="A473" s="428" t="s">
        <v>1842</v>
      </c>
      <c r="B473" s="199"/>
      <c r="C473" s="199"/>
      <c r="D473" s="199" t="s">
        <v>130</v>
      </c>
      <c r="E473" s="197" t="s">
        <v>697</v>
      </c>
      <c r="F473" s="198">
        <v>16</v>
      </c>
      <c r="G473" s="198"/>
      <c r="H473" s="246">
        <f t="shared" si="39"/>
        <v>0</v>
      </c>
      <c r="I473" s="964"/>
      <c r="J473" s="105"/>
      <c r="K473" s="135"/>
      <c r="L473" s="105"/>
      <c r="M473" s="105"/>
      <c r="N473" s="105"/>
      <c r="O473" s="135"/>
      <c r="Q473" s="105"/>
      <c r="R473" s="142"/>
      <c r="S473" s="120"/>
      <c r="T473" s="121"/>
      <c r="U473" s="121"/>
      <c r="V473" s="121"/>
      <c r="W473" s="122"/>
      <c r="X473" s="113"/>
      <c r="Y473" s="105"/>
      <c r="Z473" s="105"/>
      <c r="AA473" s="105"/>
    </row>
    <row r="474" spans="1:27" ht="34.5" customHeight="1" x14ac:dyDescent="0.25">
      <c r="A474" s="428" t="s">
        <v>1843</v>
      </c>
      <c r="B474" s="199"/>
      <c r="C474" s="199"/>
      <c r="D474" s="199" t="s">
        <v>130</v>
      </c>
      <c r="E474" s="197" t="s">
        <v>865</v>
      </c>
      <c r="F474" s="198">
        <v>8</v>
      </c>
      <c r="G474" s="198"/>
      <c r="H474" s="246">
        <f t="shared" si="39"/>
        <v>0</v>
      </c>
      <c r="I474" s="964"/>
      <c r="J474" s="105"/>
      <c r="K474" s="135"/>
      <c r="L474" s="105"/>
      <c r="M474" s="105"/>
      <c r="N474" s="105"/>
      <c r="O474" s="135"/>
      <c r="Q474" s="105"/>
      <c r="R474" s="105"/>
      <c r="S474" s="120"/>
      <c r="T474" s="121"/>
      <c r="U474" s="121"/>
      <c r="V474" s="121"/>
      <c r="W474" s="122"/>
      <c r="X474" s="113"/>
      <c r="Y474" s="105"/>
      <c r="Z474" s="105"/>
      <c r="AA474" s="105"/>
    </row>
    <row r="475" spans="1:27" ht="34.5" customHeight="1" x14ac:dyDescent="0.25">
      <c r="A475" s="428" t="s">
        <v>1844</v>
      </c>
      <c r="B475" s="199"/>
      <c r="C475" s="199"/>
      <c r="D475" s="199" t="s">
        <v>130</v>
      </c>
      <c r="E475" s="197" t="s">
        <v>510</v>
      </c>
      <c r="F475" s="204">
        <v>16</v>
      </c>
      <c r="G475" s="198"/>
      <c r="H475" s="246">
        <f t="shared" si="39"/>
        <v>0</v>
      </c>
      <c r="I475" s="964"/>
      <c r="J475" s="105"/>
      <c r="K475" s="135"/>
      <c r="L475" s="105"/>
      <c r="M475" s="105"/>
      <c r="N475" s="105"/>
      <c r="O475" s="135"/>
      <c r="Q475" s="105"/>
      <c r="R475" s="142"/>
      <c r="S475" s="120"/>
      <c r="T475" s="121"/>
      <c r="U475" s="121"/>
      <c r="V475" s="121"/>
      <c r="W475" s="122"/>
      <c r="X475" s="113"/>
      <c r="Y475" s="105"/>
      <c r="Z475" s="105"/>
      <c r="AA475" s="105"/>
    </row>
    <row r="476" spans="1:27" ht="34.5" customHeight="1" x14ac:dyDescent="0.25">
      <c r="A476" s="428" t="s">
        <v>1845</v>
      </c>
      <c r="B476" s="199"/>
      <c r="C476" s="199"/>
      <c r="D476" s="199" t="s">
        <v>130</v>
      </c>
      <c r="E476" s="197" t="s">
        <v>600</v>
      </c>
      <c r="F476" s="204">
        <v>8</v>
      </c>
      <c r="G476" s="198"/>
      <c r="H476" s="246">
        <f t="shared" si="39"/>
        <v>0</v>
      </c>
      <c r="I476" s="964"/>
      <c r="J476" s="105"/>
      <c r="K476" s="135"/>
      <c r="L476" s="105"/>
      <c r="M476" s="105"/>
      <c r="N476" s="105"/>
      <c r="O476" s="135"/>
      <c r="Q476" s="105"/>
      <c r="R476" s="142"/>
      <c r="S476" s="120"/>
      <c r="T476" s="121"/>
      <c r="U476" s="121"/>
      <c r="V476" s="121"/>
      <c r="W476" s="122"/>
      <c r="X476" s="113"/>
      <c r="Y476" s="105"/>
      <c r="Z476" s="105"/>
      <c r="AA476" s="105"/>
    </row>
    <row r="477" spans="1:27" ht="34.5" customHeight="1" x14ac:dyDescent="0.25">
      <c r="A477" s="428" t="s">
        <v>1846</v>
      </c>
      <c r="B477" s="199"/>
      <c r="C477" s="199"/>
      <c r="D477" s="199" t="s">
        <v>130</v>
      </c>
      <c r="E477" s="197" t="s">
        <v>866</v>
      </c>
      <c r="F477" s="204">
        <v>49</v>
      </c>
      <c r="G477" s="204"/>
      <c r="H477" s="246">
        <f t="shared" si="39"/>
        <v>0</v>
      </c>
      <c r="I477" s="964"/>
      <c r="J477" s="105"/>
      <c r="K477" s="135"/>
      <c r="L477" s="105"/>
      <c r="M477" s="105"/>
      <c r="N477" s="105"/>
      <c r="O477" s="135"/>
      <c r="Q477" s="105"/>
      <c r="R477" s="142"/>
      <c r="S477" s="120"/>
      <c r="T477" s="121"/>
      <c r="U477" s="121"/>
      <c r="V477" s="121"/>
      <c r="W477" s="122"/>
      <c r="X477" s="113"/>
      <c r="Y477" s="105"/>
      <c r="Z477" s="105"/>
      <c r="AA477" s="105"/>
    </row>
    <row r="478" spans="1:27" ht="34.5" customHeight="1" x14ac:dyDescent="0.25">
      <c r="A478" s="428" t="s">
        <v>1847</v>
      </c>
      <c r="B478" s="199"/>
      <c r="C478" s="199"/>
      <c r="D478" s="199" t="s">
        <v>130</v>
      </c>
      <c r="E478" s="197" t="s">
        <v>698</v>
      </c>
      <c r="F478" s="198">
        <v>7</v>
      </c>
      <c r="G478" s="198"/>
      <c r="H478" s="246">
        <f t="shared" si="39"/>
        <v>0</v>
      </c>
      <c r="I478" s="964"/>
      <c r="J478" s="105"/>
      <c r="K478" s="135"/>
      <c r="L478" s="105"/>
      <c r="M478" s="105"/>
      <c r="N478" s="105"/>
      <c r="O478" s="135"/>
      <c r="Q478" s="105"/>
      <c r="R478" s="142"/>
      <c r="S478" s="120"/>
      <c r="T478" s="121"/>
      <c r="U478" s="121"/>
      <c r="V478" s="121"/>
      <c r="W478" s="122"/>
      <c r="X478" s="113"/>
      <c r="Y478" s="105"/>
      <c r="Z478" s="105"/>
      <c r="AA478" s="105"/>
    </row>
    <row r="479" spans="1:27" ht="34.5" customHeight="1" x14ac:dyDescent="0.25">
      <c r="A479" s="428" t="s">
        <v>1848</v>
      </c>
      <c r="B479" s="199"/>
      <c r="C479" s="199"/>
      <c r="D479" s="199" t="s">
        <v>130</v>
      </c>
      <c r="E479" s="197" t="s">
        <v>511</v>
      </c>
      <c r="F479" s="198">
        <v>8</v>
      </c>
      <c r="G479" s="198"/>
      <c r="H479" s="246">
        <f t="shared" si="39"/>
        <v>0</v>
      </c>
      <c r="I479" s="964"/>
      <c r="J479" s="105"/>
      <c r="K479" s="135"/>
      <c r="L479" s="105"/>
      <c r="M479" s="105"/>
      <c r="N479" s="105"/>
      <c r="O479" s="135"/>
      <c r="Q479" s="105"/>
      <c r="R479" s="142"/>
      <c r="S479" s="120"/>
      <c r="T479" s="121"/>
      <c r="U479" s="121"/>
      <c r="V479" s="121"/>
      <c r="W479" s="122"/>
      <c r="X479" s="113"/>
      <c r="Y479" s="105"/>
      <c r="Z479" s="105"/>
      <c r="AA479" s="105"/>
    </row>
    <row r="480" spans="1:27" ht="34.5" customHeight="1" x14ac:dyDescent="0.25">
      <c r="A480" s="428" t="s">
        <v>1849</v>
      </c>
      <c r="B480" s="199"/>
      <c r="C480" s="199"/>
      <c r="D480" s="199" t="s">
        <v>130</v>
      </c>
      <c r="E480" s="197" t="s">
        <v>512</v>
      </c>
      <c r="F480" s="198">
        <v>30</v>
      </c>
      <c r="G480" s="198"/>
      <c r="H480" s="246">
        <f t="shared" si="39"/>
        <v>0</v>
      </c>
      <c r="I480" s="964"/>
      <c r="J480" s="105"/>
      <c r="K480" s="135"/>
      <c r="L480" s="105"/>
      <c r="M480" s="105"/>
      <c r="N480" s="105"/>
      <c r="O480" s="135"/>
      <c r="Q480" s="105"/>
      <c r="R480" s="105"/>
      <c r="S480" s="120"/>
      <c r="T480" s="121"/>
      <c r="U480" s="121"/>
      <c r="V480" s="121"/>
      <c r="W480" s="122"/>
      <c r="X480" s="113"/>
      <c r="Y480" s="105"/>
      <c r="Z480" s="105"/>
      <c r="AA480" s="105"/>
    </row>
    <row r="481" spans="1:27" ht="34.5" customHeight="1" x14ac:dyDescent="0.25">
      <c r="A481" s="428" t="s">
        <v>1850</v>
      </c>
      <c r="B481" s="199"/>
      <c r="C481" s="199"/>
      <c r="D481" s="199" t="s">
        <v>130</v>
      </c>
      <c r="E481" s="197" t="s">
        <v>601</v>
      </c>
      <c r="F481" s="198">
        <v>240</v>
      </c>
      <c r="G481" s="198"/>
      <c r="H481" s="246">
        <f t="shared" si="39"/>
        <v>0</v>
      </c>
      <c r="I481" s="964"/>
      <c r="J481" s="105"/>
      <c r="K481" s="135"/>
      <c r="L481" s="105"/>
      <c r="M481" s="105"/>
      <c r="N481" s="105"/>
      <c r="O481" s="135"/>
      <c r="Q481" s="105"/>
      <c r="R481" s="105"/>
      <c r="S481" s="120"/>
      <c r="T481" s="121"/>
      <c r="U481" s="121"/>
      <c r="V481" s="121"/>
      <c r="W481" s="122"/>
      <c r="X481" s="113"/>
      <c r="Y481" s="105"/>
      <c r="Z481" s="105"/>
      <c r="AA481" s="105"/>
    </row>
    <row r="482" spans="1:27" x14ac:dyDescent="0.25">
      <c r="A482" s="428" t="s">
        <v>1851</v>
      </c>
      <c r="B482" s="109"/>
      <c r="C482" s="109"/>
      <c r="D482" s="199" t="s">
        <v>130</v>
      </c>
      <c r="E482" s="197" t="s">
        <v>602</v>
      </c>
      <c r="F482" s="198">
        <v>380</v>
      </c>
      <c r="G482" s="198"/>
      <c r="H482" s="246">
        <f t="shared" si="39"/>
        <v>0</v>
      </c>
      <c r="I482" s="964"/>
      <c r="J482" s="105"/>
      <c r="K482" s="135"/>
      <c r="L482" s="105"/>
      <c r="M482" s="105"/>
      <c r="N482" s="105"/>
      <c r="O482" s="135"/>
      <c r="Q482" s="105"/>
      <c r="R482" s="142"/>
      <c r="S482" s="120"/>
      <c r="T482" s="121"/>
      <c r="U482" s="170"/>
      <c r="V482" s="121"/>
      <c r="W482" s="171"/>
      <c r="X482" s="113"/>
      <c r="Y482" s="105"/>
      <c r="Z482" s="105"/>
      <c r="AA482" s="105"/>
    </row>
    <row r="483" spans="1:27" ht="34.5" customHeight="1" x14ac:dyDescent="0.25">
      <c r="A483" s="428" t="s">
        <v>1852</v>
      </c>
      <c r="B483" s="199"/>
      <c r="C483" s="199"/>
      <c r="D483" s="199" t="s">
        <v>133</v>
      </c>
      <c r="E483" s="197" t="s">
        <v>522</v>
      </c>
      <c r="F483" s="198">
        <v>42</v>
      </c>
      <c r="G483" s="198"/>
      <c r="H483" s="246">
        <f t="shared" si="39"/>
        <v>0</v>
      </c>
      <c r="I483" s="964"/>
      <c r="J483" s="105"/>
      <c r="K483" s="135"/>
      <c r="L483" s="105"/>
      <c r="M483" s="105"/>
      <c r="N483" s="105"/>
      <c r="O483" s="135"/>
      <c r="Q483" s="105"/>
      <c r="R483" s="105"/>
      <c r="S483" s="120"/>
      <c r="T483" s="121"/>
      <c r="U483" s="121"/>
      <c r="V483" s="121"/>
      <c r="W483" s="122"/>
      <c r="X483" s="113"/>
      <c r="Y483" s="105"/>
      <c r="Z483" s="105"/>
      <c r="AA483" s="105"/>
    </row>
    <row r="484" spans="1:27" ht="34.5" customHeight="1" x14ac:dyDescent="0.25">
      <c r="A484" s="428" t="s">
        <v>1853</v>
      </c>
      <c r="B484" s="199"/>
      <c r="C484" s="199"/>
      <c r="D484" s="199" t="s">
        <v>130</v>
      </c>
      <c r="E484" s="197" t="s">
        <v>253</v>
      </c>
      <c r="F484" s="198">
        <v>140</v>
      </c>
      <c r="G484" s="198"/>
      <c r="H484" s="246">
        <f t="shared" si="39"/>
        <v>0</v>
      </c>
      <c r="I484" s="964"/>
      <c r="J484" s="105"/>
      <c r="K484" s="135"/>
      <c r="L484" s="105"/>
      <c r="M484" s="105"/>
      <c r="N484" s="105"/>
      <c r="O484" s="135"/>
      <c r="Q484" s="105"/>
      <c r="R484" s="105"/>
      <c r="S484" s="120"/>
      <c r="T484" s="121"/>
      <c r="U484" s="121"/>
      <c r="V484" s="121"/>
      <c r="W484" s="122"/>
      <c r="X484" s="113"/>
      <c r="Y484" s="105"/>
      <c r="Z484" s="105"/>
      <c r="AA484" s="105"/>
    </row>
    <row r="485" spans="1:27" ht="34.5" customHeight="1" x14ac:dyDescent="0.25">
      <c r="A485" s="428" t="s">
        <v>1854</v>
      </c>
      <c r="B485" s="199"/>
      <c r="C485" s="199"/>
      <c r="D485" s="199" t="s">
        <v>130</v>
      </c>
      <c r="E485" s="197" t="s">
        <v>867</v>
      </c>
      <c r="F485" s="198">
        <v>3</v>
      </c>
      <c r="G485" s="198"/>
      <c r="H485" s="246">
        <f t="shared" si="39"/>
        <v>0</v>
      </c>
      <c r="I485" s="964"/>
      <c r="J485" s="105"/>
      <c r="K485" s="135"/>
      <c r="L485" s="105"/>
      <c r="M485" s="105"/>
      <c r="N485" s="105"/>
      <c r="O485" s="135"/>
      <c r="Q485" s="105"/>
      <c r="R485" s="105"/>
      <c r="S485" s="120"/>
      <c r="T485" s="121"/>
      <c r="U485" s="121"/>
      <c r="V485" s="121"/>
      <c r="W485" s="122"/>
      <c r="X485" s="113"/>
      <c r="Y485" s="105"/>
      <c r="Z485" s="105"/>
      <c r="AA485" s="105"/>
    </row>
    <row r="486" spans="1:27" ht="34.5" customHeight="1" x14ac:dyDescent="0.25">
      <c r="A486" s="428" t="s">
        <v>1855</v>
      </c>
      <c r="B486" s="199"/>
      <c r="C486" s="199"/>
      <c r="D486" s="199" t="s">
        <v>202</v>
      </c>
      <c r="E486" s="197" t="s">
        <v>424</v>
      </c>
      <c r="F486" s="198">
        <v>0.5</v>
      </c>
      <c r="G486" s="198"/>
      <c r="H486" s="246">
        <f t="shared" si="39"/>
        <v>0</v>
      </c>
      <c r="I486" s="964"/>
      <c r="J486" s="105"/>
      <c r="K486" s="135"/>
      <c r="L486" s="105"/>
      <c r="M486" s="105"/>
      <c r="N486" s="105"/>
      <c r="O486" s="135"/>
      <c r="Q486" s="105"/>
      <c r="R486" s="105"/>
      <c r="S486" s="120"/>
      <c r="T486" s="121"/>
      <c r="U486" s="121"/>
      <c r="V486" s="121"/>
      <c r="W486" s="122"/>
      <c r="X486" s="113"/>
      <c r="Y486" s="105"/>
      <c r="Z486" s="105"/>
      <c r="AA486" s="105"/>
    </row>
    <row r="487" spans="1:27" ht="34.5" customHeight="1" x14ac:dyDescent="0.25">
      <c r="A487" s="428" t="s">
        <v>1856</v>
      </c>
      <c r="B487" s="199"/>
      <c r="C487" s="199"/>
      <c r="D487" s="199" t="s">
        <v>130</v>
      </c>
      <c r="E487" s="197" t="s">
        <v>699</v>
      </c>
      <c r="F487" s="198">
        <v>10</v>
      </c>
      <c r="G487" s="198"/>
      <c r="H487" s="246">
        <f t="shared" si="39"/>
        <v>0</v>
      </c>
      <c r="I487" s="964"/>
      <c r="J487" s="190"/>
      <c r="K487" s="135"/>
      <c r="L487" s="105"/>
      <c r="M487" s="105"/>
      <c r="N487" s="105"/>
      <c r="O487" s="135"/>
      <c r="Q487" s="105"/>
      <c r="R487" s="105"/>
      <c r="S487" s="120"/>
      <c r="T487" s="121"/>
      <c r="U487" s="121"/>
      <c r="V487" s="121"/>
      <c r="W487" s="122"/>
      <c r="X487" s="113"/>
      <c r="Y487" s="105"/>
      <c r="Z487" s="105"/>
      <c r="AA487" s="105"/>
    </row>
    <row r="488" spans="1:27" ht="34.5" customHeight="1" x14ac:dyDescent="0.25">
      <c r="A488" s="428" t="s">
        <v>1857</v>
      </c>
      <c r="B488" s="199"/>
      <c r="C488" s="199"/>
      <c r="D488" s="199" t="s">
        <v>130</v>
      </c>
      <c r="E488" s="197" t="s">
        <v>513</v>
      </c>
      <c r="F488" s="198">
        <v>2</v>
      </c>
      <c r="G488" s="198"/>
      <c r="H488" s="246">
        <f t="shared" si="39"/>
        <v>0</v>
      </c>
      <c r="I488" s="964"/>
      <c r="J488" s="190"/>
      <c r="K488" s="135"/>
      <c r="L488" s="105"/>
      <c r="M488" s="105"/>
      <c r="N488" s="105"/>
      <c r="O488" s="135"/>
      <c r="Q488" s="105"/>
      <c r="R488" s="105"/>
      <c r="S488" s="120"/>
      <c r="T488" s="121"/>
      <c r="U488" s="121"/>
      <c r="V488" s="121"/>
      <c r="W488" s="122"/>
      <c r="X488" s="113"/>
      <c r="Y488" s="105"/>
      <c r="Z488" s="105"/>
      <c r="AA488" s="105"/>
    </row>
    <row r="489" spans="1:27" ht="34.5" customHeight="1" x14ac:dyDescent="0.25">
      <c r="A489" s="428" t="s">
        <v>1858</v>
      </c>
      <c r="B489" s="199"/>
      <c r="C489" s="199"/>
      <c r="D489" s="199" t="s">
        <v>130</v>
      </c>
      <c r="E489" s="197" t="s">
        <v>421</v>
      </c>
      <c r="F489" s="198">
        <v>20</v>
      </c>
      <c r="G489" s="198"/>
      <c r="H489" s="246">
        <f t="shared" si="39"/>
        <v>0</v>
      </c>
      <c r="I489" s="964"/>
      <c r="J489" s="190"/>
      <c r="K489" s="135"/>
      <c r="L489" s="105"/>
      <c r="M489" s="105"/>
      <c r="N489" s="105"/>
      <c r="O489" s="135"/>
      <c r="Q489" s="105"/>
      <c r="R489" s="105"/>
      <c r="S489" s="120"/>
      <c r="T489" s="121"/>
      <c r="U489" s="121"/>
      <c r="V489" s="121"/>
      <c r="W489" s="122"/>
      <c r="X489" s="113"/>
      <c r="Y489" s="105"/>
      <c r="Z489" s="105"/>
      <c r="AA489" s="105"/>
    </row>
    <row r="490" spans="1:27" ht="34.5" customHeight="1" x14ac:dyDescent="0.25">
      <c r="A490" s="428" t="s">
        <v>1859</v>
      </c>
      <c r="B490" s="199"/>
      <c r="C490" s="199"/>
      <c r="D490" s="199" t="s">
        <v>130</v>
      </c>
      <c r="E490" s="197" t="s">
        <v>868</v>
      </c>
      <c r="F490" s="198">
        <v>6</v>
      </c>
      <c r="G490" s="198"/>
      <c r="H490" s="246">
        <f t="shared" si="39"/>
        <v>0</v>
      </c>
      <c r="I490" s="964"/>
      <c r="J490" s="190"/>
      <c r="K490" s="135"/>
      <c r="L490" s="105"/>
      <c r="M490" s="105"/>
      <c r="N490" s="105"/>
      <c r="O490" s="135"/>
      <c r="Q490" s="105"/>
      <c r="R490" s="105"/>
      <c r="S490" s="120"/>
      <c r="T490" s="121"/>
      <c r="U490" s="121"/>
      <c r="V490" s="121"/>
      <c r="W490" s="122"/>
      <c r="X490" s="113"/>
      <c r="Y490" s="105"/>
      <c r="Z490" s="105"/>
      <c r="AA490" s="105"/>
    </row>
    <row r="491" spans="1:27" ht="34.5" customHeight="1" x14ac:dyDescent="0.25">
      <c r="A491" s="428" t="s">
        <v>1860</v>
      </c>
      <c r="B491" s="199"/>
      <c r="C491" s="199"/>
      <c r="D491" s="199" t="s">
        <v>130</v>
      </c>
      <c r="E491" s="197" t="s">
        <v>234</v>
      </c>
      <c r="F491" s="429">
        <v>8</v>
      </c>
      <c r="G491" s="198"/>
      <c r="H491" s="246">
        <f t="shared" si="39"/>
        <v>0</v>
      </c>
      <c r="I491" s="964"/>
      <c r="J491" s="105"/>
      <c r="K491" s="135"/>
      <c r="L491" s="105"/>
      <c r="M491" s="105"/>
      <c r="N491" s="105"/>
      <c r="O491" s="135"/>
      <c r="Q491" s="105"/>
      <c r="R491" s="142"/>
      <c r="S491" s="120"/>
      <c r="T491" s="121"/>
      <c r="U491" s="121"/>
      <c r="V491" s="121"/>
      <c r="W491" s="122"/>
      <c r="X491" s="113"/>
      <c r="Y491" s="105"/>
      <c r="Z491" s="105"/>
      <c r="AA491" s="105"/>
    </row>
    <row r="492" spans="1:27" ht="34.5" customHeight="1" x14ac:dyDescent="0.25">
      <c r="A492" s="428" t="s">
        <v>1861</v>
      </c>
      <c r="B492" s="199"/>
      <c r="C492" s="199"/>
      <c r="D492" s="199" t="s">
        <v>130</v>
      </c>
      <c r="E492" s="197" t="s">
        <v>514</v>
      </c>
      <c r="F492" s="198">
        <v>12</v>
      </c>
      <c r="G492" s="198"/>
      <c r="H492" s="246">
        <f t="shared" si="39"/>
        <v>0</v>
      </c>
      <c r="I492" s="964"/>
      <c r="J492" s="190"/>
      <c r="K492" s="135"/>
      <c r="L492" s="105"/>
      <c r="M492" s="105"/>
      <c r="N492" s="105"/>
      <c r="O492" s="135"/>
      <c r="Q492" s="105"/>
      <c r="R492" s="105"/>
      <c r="S492" s="120"/>
      <c r="T492" s="121"/>
      <c r="U492" s="121"/>
      <c r="V492" s="121"/>
      <c r="W492" s="122"/>
      <c r="X492" s="113"/>
      <c r="Y492" s="105"/>
      <c r="Z492" s="105"/>
      <c r="AA492" s="105"/>
    </row>
    <row r="493" spans="1:27" ht="34.5" customHeight="1" x14ac:dyDescent="0.25">
      <c r="A493" s="428" t="s">
        <v>1862</v>
      </c>
      <c r="B493" s="109"/>
      <c r="C493" s="109"/>
      <c r="D493" s="199" t="s">
        <v>130</v>
      </c>
      <c r="E493" s="197" t="s">
        <v>700</v>
      </c>
      <c r="F493" s="198">
        <v>40</v>
      </c>
      <c r="G493" s="198"/>
      <c r="H493" s="246">
        <f t="shared" si="39"/>
        <v>0</v>
      </c>
      <c r="I493" s="964"/>
      <c r="J493" s="430"/>
      <c r="K493" s="135"/>
      <c r="L493" s="431"/>
      <c r="M493" s="432"/>
      <c r="N493" s="432"/>
      <c r="O493" s="135"/>
      <c r="Q493" s="105"/>
      <c r="R493" s="142"/>
      <c r="S493" s="120"/>
      <c r="T493" s="121"/>
      <c r="U493" s="170"/>
      <c r="V493" s="121"/>
      <c r="W493" s="171"/>
      <c r="X493" s="113"/>
      <c r="Y493" s="105"/>
      <c r="Z493" s="105"/>
      <c r="AA493" s="105"/>
    </row>
    <row r="494" spans="1:27" ht="34.5" customHeight="1" x14ac:dyDescent="0.25">
      <c r="A494" s="428" t="s">
        <v>1863</v>
      </c>
      <c r="B494" s="109"/>
      <c r="C494" s="109"/>
      <c r="D494" s="199" t="s">
        <v>130</v>
      </c>
      <c r="E494" s="197" t="s">
        <v>869</v>
      </c>
      <c r="F494" s="198">
        <v>16</v>
      </c>
      <c r="G494" s="198"/>
      <c r="H494" s="246">
        <f t="shared" si="39"/>
        <v>0</v>
      </c>
      <c r="I494" s="964"/>
      <c r="J494" s="430"/>
      <c r="K494" s="135"/>
      <c r="L494" s="431"/>
      <c r="M494" s="432"/>
      <c r="N494" s="432"/>
      <c r="O494" s="135"/>
      <c r="Q494" s="105"/>
      <c r="R494" s="142"/>
      <c r="S494" s="120"/>
      <c r="T494" s="121"/>
      <c r="U494" s="170"/>
      <c r="V494" s="121"/>
      <c r="W494" s="171"/>
      <c r="X494" s="113"/>
      <c r="Y494" s="105"/>
      <c r="Z494" s="105"/>
      <c r="AA494" s="105"/>
    </row>
    <row r="495" spans="1:27" ht="34.5" customHeight="1" x14ac:dyDescent="0.25">
      <c r="A495" s="428" t="s">
        <v>1864</v>
      </c>
      <c r="B495" s="109"/>
      <c r="C495" s="109"/>
      <c r="D495" s="199" t="s">
        <v>130</v>
      </c>
      <c r="E495" s="197" t="s">
        <v>870</v>
      </c>
      <c r="F495" s="198">
        <v>1</v>
      </c>
      <c r="G495" s="198"/>
      <c r="H495" s="246">
        <f t="shared" si="39"/>
        <v>0</v>
      </c>
      <c r="I495" s="964"/>
      <c r="J495" s="430"/>
      <c r="K495" s="135"/>
      <c r="L495" s="431"/>
      <c r="M495" s="432"/>
      <c r="N495" s="432"/>
      <c r="O495" s="135"/>
      <c r="Q495" s="105"/>
      <c r="R495" s="142"/>
      <c r="S495" s="120"/>
      <c r="T495" s="121"/>
      <c r="U495" s="170"/>
      <c r="V495" s="121"/>
      <c r="W495" s="171"/>
      <c r="X495" s="113"/>
      <c r="Y495" s="105"/>
      <c r="Z495" s="105"/>
      <c r="AA495" s="105"/>
    </row>
    <row r="496" spans="1:27" ht="34.5" customHeight="1" x14ac:dyDescent="0.25">
      <c r="A496" s="428" t="s">
        <v>1865</v>
      </c>
      <c r="B496" s="199"/>
      <c r="C496" s="199"/>
      <c r="D496" s="199" t="s">
        <v>130</v>
      </c>
      <c r="E496" s="197" t="s">
        <v>523</v>
      </c>
      <c r="F496" s="198">
        <v>20</v>
      </c>
      <c r="G496" s="198"/>
      <c r="H496" s="246">
        <f t="shared" si="39"/>
        <v>0</v>
      </c>
      <c r="I496" s="964"/>
      <c r="J496" s="190"/>
      <c r="K496" s="135"/>
      <c r="L496" s="431"/>
      <c r="M496" s="432"/>
      <c r="N496" s="432"/>
      <c r="O496" s="135"/>
      <c r="Q496" s="105"/>
      <c r="R496" s="105"/>
      <c r="S496" s="120"/>
      <c r="T496" s="121"/>
      <c r="U496" s="121"/>
      <c r="V496" s="121"/>
      <c r="W496" s="122"/>
      <c r="X496" s="113"/>
      <c r="Y496" s="105"/>
      <c r="Z496" s="105"/>
      <c r="AA496" s="105"/>
    </row>
    <row r="497" spans="1:27" ht="34.5" customHeight="1" x14ac:dyDescent="0.25">
      <c r="A497" s="428" t="s">
        <v>1866</v>
      </c>
      <c r="B497" s="109"/>
      <c r="C497" s="109"/>
      <c r="D497" s="199" t="s">
        <v>130</v>
      </c>
      <c r="E497" s="197" t="s">
        <v>871</v>
      </c>
      <c r="F497" s="198">
        <v>4</v>
      </c>
      <c r="G497" s="198"/>
      <c r="H497" s="246">
        <f t="shared" si="39"/>
        <v>0</v>
      </c>
      <c r="I497" s="964"/>
      <c r="J497" s="430"/>
      <c r="K497" s="135"/>
      <c r="L497" s="431"/>
      <c r="M497" s="432"/>
      <c r="N497" s="432"/>
      <c r="O497" s="135"/>
      <c r="Q497" s="105"/>
      <c r="R497" s="142"/>
      <c r="S497" s="120"/>
      <c r="T497" s="121"/>
      <c r="U497" s="170"/>
      <c r="V497" s="121"/>
      <c r="W497" s="171"/>
      <c r="X497" s="113"/>
      <c r="Y497" s="105"/>
      <c r="Z497" s="105"/>
      <c r="AA497" s="105"/>
    </row>
    <row r="498" spans="1:27" ht="34.5" customHeight="1" x14ac:dyDescent="0.25">
      <c r="A498" s="428" t="s">
        <v>1867</v>
      </c>
      <c r="B498" s="199"/>
      <c r="C498" s="199"/>
      <c r="D498" s="199" t="s">
        <v>130</v>
      </c>
      <c r="E498" s="197" t="s">
        <v>515</v>
      </c>
      <c r="F498" s="198">
        <v>30</v>
      </c>
      <c r="G498" s="198"/>
      <c r="H498" s="246">
        <f t="shared" si="39"/>
        <v>0</v>
      </c>
      <c r="I498" s="964"/>
      <c r="J498" s="190"/>
      <c r="K498" s="135"/>
      <c r="L498" s="105"/>
      <c r="M498" s="105"/>
      <c r="N498" s="105"/>
      <c r="O498" s="135"/>
      <c r="Q498" s="105"/>
      <c r="R498" s="105"/>
      <c r="S498" s="120"/>
      <c r="T498" s="121"/>
      <c r="U498" s="121"/>
      <c r="V498" s="121"/>
      <c r="W498" s="122"/>
      <c r="X498" s="113"/>
      <c r="Y498" s="105"/>
      <c r="Z498" s="105"/>
      <c r="AA498" s="105"/>
    </row>
    <row r="499" spans="1:27" ht="34.5" customHeight="1" x14ac:dyDescent="0.25">
      <c r="A499" s="428" t="s">
        <v>1868</v>
      </c>
      <c r="B499" s="199"/>
      <c r="C499" s="199"/>
      <c r="D499" s="199" t="s">
        <v>133</v>
      </c>
      <c r="E499" s="197" t="s">
        <v>603</v>
      </c>
      <c r="F499" s="198">
        <v>4</v>
      </c>
      <c r="G499" s="198"/>
      <c r="H499" s="246">
        <f t="shared" si="39"/>
        <v>0</v>
      </c>
      <c r="I499" s="964"/>
      <c r="J499" s="105"/>
      <c r="K499" s="135"/>
      <c r="L499" s="105"/>
      <c r="M499" s="105"/>
      <c r="N499" s="105"/>
      <c r="O499" s="135"/>
      <c r="Q499" s="105"/>
      <c r="R499" s="105"/>
      <c r="S499" s="120"/>
      <c r="T499" s="121"/>
      <c r="U499" s="121"/>
      <c r="V499" s="121"/>
      <c r="W499" s="122"/>
      <c r="X499" s="113"/>
      <c r="Y499" s="105"/>
      <c r="Z499" s="105"/>
      <c r="AA499" s="105"/>
    </row>
    <row r="500" spans="1:27" ht="34.5" customHeight="1" x14ac:dyDescent="0.25">
      <c r="A500" s="428" t="s">
        <v>1869</v>
      </c>
      <c r="B500" s="199"/>
      <c r="C500" s="199"/>
      <c r="D500" s="199" t="s">
        <v>130</v>
      </c>
      <c r="E500" s="197" t="s">
        <v>244</v>
      </c>
      <c r="F500" s="198">
        <v>60</v>
      </c>
      <c r="G500" s="198"/>
      <c r="H500" s="246">
        <f t="shared" si="39"/>
        <v>0</v>
      </c>
      <c r="I500" s="964"/>
      <c r="J500" s="105"/>
      <c r="K500" s="135"/>
      <c r="L500" s="105"/>
      <c r="M500" s="105"/>
      <c r="N500" s="105"/>
      <c r="O500" s="135"/>
      <c r="Q500" s="105"/>
      <c r="R500" s="105"/>
      <c r="S500" s="120"/>
      <c r="T500" s="121"/>
      <c r="U500" s="121"/>
      <c r="V500" s="121"/>
      <c r="W500" s="122"/>
      <c r="X500" s="113"/>
      <c r="Y500" s="105"/>
      <c r="Z500" s="105"/>
      <c r="AA500" s="105"/>
    </row>
    <row r="501" spans="1:27" ht="34.5" customHeight="1" x14ac:dyDescent="0.25">
      <c r="A501" s="428" t="s">
        <v>1870</v>
      </c>
      <c r="B501" s="199"/>
      <c r="C501" s="199"/>
      <c r="D501" s="199" t="s">
        <v>130</v>
      </c>
      <c r="E501" s="197" t="s">
        <v>516</v>
      </c>
      <c r="F501" s="198">
        <v>30</v>
      </c>
      <c r="G501" s="198"/>
      <c r="H501" s="246">
        <f t="shared" si="39"/>
        <v>0</v>
      </c>
      <c r="I501" s="964"/>
      <c r="J501" s="105"/>
      <c r="K501" s="135"/>
      <c r="L501" s="105"/>
      <c r="M501" s="105"/>
      <c r="N501" s="105"/>
      <c r="O501" s="135"/>
      <c r="Q501" s="105"/>
      <c r="R501" s="105"/>
      <c r="S501" s="120"/>
      <c r="T501" s="121"/>
      <c r="U501" s="121"/>
      <c r="V501" s="121"/>
      <c r="W501" s="122"/>
      <c r="X501" s="113"/>
      <c r="Y501" s="105"/>
      <c r="Z501" s="105"/>
      <c r="AA501" s="105"/>
    </row>
    <row r="502" spans="1:27" ht="34.5" customHeight="1" x14ac:dyDescent="0.25">
      <c r="A502" s="428" t="s">
        <v>1871</v>
      </c>
      <c r="B502" s="199"/>
      <c r="C502" s="199"/>
      <c r="D502" s="199" t="s">
        <v>130</v>
      </c>
      <c r="E502" s="197" t="s">
        <v>517</v>
      </c>
      <c r="F502" s="198">
        <v>10</v>
      </c>
      <c r="G502" s="198"/>
      <c r="H502" s="246">
        <f t="shared" si="39"/>
        <v>0</v>
      </c>
      <c r="I502" s="964"/>
      <c r="J502" s="105"/>
      <c r="K502" s="135"/>
      <c r="L502" s="105"/>
      <c r="M502" s="105"/>
      <c r="N502" s="105"/>
      <c r="O502" s="135"/>
      <c r="Q502" s="105"/>
      <c r="R502" s="105"/>
      <c r="S502" s="120"/>
      <c r="T502" s="121"/>
      <c r="U502" s="121"/>
      <c r="V502" s="121"/>
      <c r="W502" s="122"/>
      <c r="X502" s="113"/>
      <c r="Y502" s="105"/>
      <c r="Z502" s="105"/>
      <c r="AA502" s="105"/>
    </row>
    <row r="503" spans="1:27" ht="34.5" customHeight="1" x14ac:dyDescent="0.25">
      <c r="A503" s="428" t="s">
        <v>1872</v>
      </c>
      <c r="B503" s="199"/>
      <c r="C503" s="199"/>
      <c r="D503" s="199" t="s">
        <v>133</v>
      </c>
      <c r="E503" s="197" t="s">
        <v>518</v>
      </c>
      <c r="F503" s="198">
        <v>10</v>
      </c>
      <c r="G503" s="198"/>
      <c r="H503" s="246">
        <f t="shared" si="39"/>
        <v>0</v>
      </c>
      <c r="I503" s="964"/>
      <c r="J503" s="105"/>
      <c r="K503" s="135"/>
      <c r="L503" s="105"/>
      <c r="M503" s="105"/>
      <c r="N503" s="105"/>
      <c r="O503" s="135"/>
      <c r="Q503" s="105"/>
      <c r="R503" s="255"/>
      <c r="S503" s="120"/>
      <c r="T503" s="121"/>
      <c r="U503" s="121"/>
      <c r="V503" s="121"/>
      <c r="W503" s="122"/>
      <c r="X503" s="113"/>
      <c r="Y503" s="105"/>
      <c r="Z503" s="105"/>
      <c r="AA503" s="105"/>
    </row>
    <row r="504" spans="1:27" ht="34.5" customHeight="1" x14ac:dyDescent="0.25">
      <c r="A504" s="428" t="s">
        <v>1873</v>
      </c>
      <c r="B504" s="199"/>
      <c r="C504" s="199"/>
      <c r="D504" s="199" t="s">
        <v>130</v>
      </c>
      <c r="E504" s="197" t="s">
        <v>282</v>
      </c>
      <c r="F504" s="198">
        <v>18</v>
      </c>
      <c r="G504" s="198"/>
      <c r="H504" s="246">
        <f t="shared" si="39"/>
        <v>0</v>
      </c>
      <c r="I504" s="964"/>
      <c r="J504" s="105"/>
      <c r="K504" s="135"/>
      <c r="L504" s="105"/>
      <c r="M504" s="105"/>
      <c r="N504" s="105"/>
      <c r="O504" s="135"/>
      <c r="Q504" s="105"/>
      <c r="R504" s="193"/>
      <c r="S504" s="120"/>
      <c r="T504" s="121"/>
      <c r="U504" s="121"/>
      <c r="V504" s="121"/>
      <c r="W504" s="122"/>
      <c r="X504" s="113"/>
      <c r="Y504" s="105"/>
      <c r="Z504" s="105"/>
      <c r="AA504" s="105"/>
    </row>
    <row r="505" spans="1:27" ht="34.5" customHeight="1" x14ac:dyDescent="0.25">
      <c r="A505" s="428" t="s">
        <v>1874</v>
      </c>
      <c r="B505" s="199"/>
      <c r="C505" s="199"/>
      <c r="D505" s="199" t="s">
        <v>130</v>
      </c>
      <c r="E505" s="197" t="s">
        <v>519</v>
      </c>
      <c r="F505" s="198">
        <v>3</v>
      </c>
      <c r="G505" s="198"/>
      <c r="H505" s="246">
        <f t="shared" si="39"/>
        <v>0</v>
      </c>
      <c r="I505" s="964"/>
      <c r="J505" s="105"/>
      <c r="K505" s="135"/>
      <c r="L505" s="105"/>
      <c r="M505" s="105"/>
      <c r="N505" s="105"/>
      <c r="O505" s="135"/>
      <c r="Q505" s="105"/>
      <c r="R505" s="193"/>
      <c r="S505" s="120"/>
      <c r="T505" s="121"/>
      <c r="U505" s="121"/>
      <c r="V505" s="121"/>
      <c r="W505" s="122"/>
      <c r="X505" s="113"/>
      <c r="Y505" s="105"/>
      <c r="Z505" s="105"/>
      <c r="AA505" s="105"/>
    </row>
    <row r="506" spans="1:27" ht="34.5" customHeight="1" x14ac:dyDescent="0.25">
      <c r="A506" s="428" t="s">
        <v>1875</v>
      </c>
      <c r="B506" s="199"/>
      <c r="C506" s="199"/>
      <c r="D506" s="199" t="s">
        <v>130</v>
      </c>
      <c r="E506" s="197" t="s">
        <v>235</v>
      </c>
      <c r="F506" s="198">
        <v>4</v>
      </c>
      <c r="G506" s="198"/>
      <c r="H506" s="246">
        <f t="shared" si="39"/>
        <v>0</v>
      </c>
      <c r="I506" s="964"/>
      <c r="J506" s="105"/>
      <c r="K506" s="135"/>
      <c r="L506" s="105"/>
      <c r="M506" s="105"/>
      <c r="N506" s="105"/>
      <c r="O506" s="135"/>
      <c r="Q506" s="105"/>
      <c r="R506" s="193"/>
      <c r="S506" s="120"/>
      <c r="T506" s="121"/>
      <c r="U506" s="121"/>
      <c r="V506" s="121"/>
      <c r="W506" s="122"/>
      <c r="X506" s="113"/>
      <c r="Y506" s="105"/>
      <c r="Z506" s="105"/>
      <c r="AA506" s="105"/>
    </row>
    <row r="507" spans="1:27" ht="34.5" customHeight="1" x14ac:dyDescent="0.25">
      <c r="A507" s="428" t="s">
        <v>1876</v>
      </c>
      <c r="B507" s="247" t="s">
        <v>872</v>
      </c>
      <c r="C507" s="247"/>
      <c r="D507" s="199" t="s">
        <v>130</v>
      </c>
      <c r="E507" s="197" t="s">
        <v>873</v>
      </c>
      <c r="F507" s="198">
        <v>1</v>
      </c>
      <c r="G507" s="198">
        <f>'CPU-ELÉTRICA'!G54</f>
        <v>0</v>
      </c>
      <c r="H507" s="246">
        <f t="shared" si="39"/>
        <v>0</v>
      </c>
      <c r="I507" s="964"/>
      <c r="J507" s="105"/>
      <c r="K507" s="135"/>
      <c r="L507" s="105"/>
      <c r="M507" s="105"/>
      <c r="N507" s="105"/>
      <c r="O507" s="135"/>
      <c r="Q507" s="105"/>
      <c r="R507" s="105"/>
      <c r="S507" s="120"/>
      <c r="T507" s="121"/>
      <c r="U507" s="121"/>
      <c r="V507" s="121"/>
      <c r="W507" s="122"/>
      <c r="X507" s="113"/>
      <c r="Y507" s="105"/>
      <c r="Z507" s="105"/>
      <c r="AA507" s="105"/>
    </row>
    <row r="508" spans="1:27" ht="34.5" customHeight="1" x14ac:dyDescent="0.25">
      <c r="A508" s="215"/>
      <c r="B508" s="237"/>
      <c r="C508" s="237"/>
      <c r="D508" s="215"/>
      <c r="E508" s="215" t="s">
        <v>874</v>
      </c>
      <c r="F508" s="215"/>
      <c r="G508" s="216">
        <f>SUM(H421:H507)</f>
        <v>0</v>
      </c>
      <c r="H508" s="216"/>
      <c r="I508" s="964"/>
      <c r="J508" s="105"/>
      <c r="K508" s="135"/>
      <c r="L508" s="105"/>
      <c r="M508" s="105"/>
      <c r="N508" s="105"/>
      <c r="O508" s="135"/>
      <c r="Q508" s="105"/>
      <c r="R508" s="105"/>
      <c r="S508" s="120"/>
      <c r="T508" s="121"/>
      <c r="U508" s="121"/>
      <c r="V508" s="121"/>
      <c r="W508" s="122"/>
      <c r="X508" s="113"/>
      <c r="Y508" s="105"/>
      <c r="Z508" s="105"/>
      <c r="AA508" s="105"/>
    </row>
    <row r="509" spans="1:27" ht="12.75" customHeight="1" x14ac:dyDescent="0.25">
      <c r="A509" s="194" t="s">
        <v>450</v>
      </c>
      <c r="B509" s="203"/>
      <c r="C509" s="203"/>
      <c r="D509" s="195"/>
      <c r="E509" s="196" t="s">
        <v>875</v>
      </c>
      <c r="F509" s="195"/>
      <c r="G509" s="195"/>
      <c r="H509" s="195"/>
      <c r="I509" s="964"/>
      <c r="J509" s="105"/>
      <c r="K509" s="135"/>
      <c r="L509" s="105"/>
      <c r="M509" s="105"/>
      <c r="N509" s="105"/>
      <c r="O509" s="135"/>
      <c r="Q509" s="105"/>
      <c r="R509" s="105"/>
      <c r="S509" s="120"/>
      <c r="T509" s="121"/>
      <c r="U509" s="121"/>
      <c r="V509" s="121"/>
      <c r="W509" s="122"/>
      <c r="X509" s="113"/>
      <c r="Y509" s="105"/>
      <c r="Z509" s="105"/>
      <c r="AA509" s="105"/>
    </row>
    <row r="510" spans="1:27" ht="34.5" customHeight="1" x14ac:dyDescent="0.25">
      <c r="A510" s="428" t="s">
        <v>1877</v>
      </c>
      <c r="B510" s="199"/>
      <c r="C510" s="199"/>
      <c r="D510" s="199" t="s">
        <v>130</v>
      </c>
      <c r="E510" s="197" t="s">
        <v>690</v>
      </c>
      <c r="F510" s="204">
        <v>50</v>
      </c>
      <c r="G510" s="198"/>
      <c r="H510" s="246">
        <f t="shared" ref="H510:H525" si="40">F510*G510</f>
        <v>0</v>
      </c>
      <c r="I510" s="964"/>
      <c r="J510" s="105"/>
      <c r="K510" s="135"/>
      <c r="L510" s="105"/>
      <c r="M510" s="105"/>
      <c r="N510" s="105"/>
      <c r="O510" s="135"/>
      <c r="Q510" s="105"/>
      <c r="R510" s="105"/>
      <c r="S510" s="120"/>
      <c r="T510" s="121"/>
      <c r="U510" s="121"/>
      <c r="V510" s="121"/>
      <c r="W510" s="122"/>
      <c r="X510" s="113"/>
      <c r="Y510" s="105"/>
      <c r="Z510" s="105"/>
      <c r="AA510" s="105"/>
    </row>
    <row r="511" spans="1:27" ht="34.5" customHeight="1" x14ac:dyDescent="0.25">
      <c r="A511" s="428" t="s">
        <v>1878</v>
      </c>
      <c r="B511" s="199"/>
      <c r="C511" s="199"/>
      <c r="D511" s="199" t="s">
        <v>130</v>
      </c>
      <c r="E511" s="197" t="s">
        <v>501</v>
      </c>
      <c r="F511" s="198">
        <v>4</v>
      </c>
      <c r="G511" s="198"/>
      <c r="H511" s="246">
        <f t="shared" si="40"/>
        <v>0</v>
      </c>
      <c r="I511" s="964"/>
      <c r="J511" s="105"/>
      <c r="K511" s="135"/>
      <c r="L511" s="105"/>
      <c r="M511" s="105"/>
      <c r="N511" s="105"/>
      <c r="O511" s="135"/>
      <c r="Q511" s="105"/>
      <c r="R511" s="105"/>
      <c r="S511" s="120"/>
      <c r="T511" s="121"/>
      <c r="U511" s="121"/>
      <c r="V511" s="121"/>
      <c r="W511" s="122"/>
      <c r="X511" s="113"/>
      <c r="Y511" s="105"/>
      <c r="Z511" s="105"/>
      <c r="AA511" s="105"/>
    </row>
    <row r="512" spans="1:27" ht="34.5" customHeight="1" x14ac:dyDescent="0.25">
      <c r="A512" s="428" t="s">
        <v>1879</v>
      </c>
      <c r="B512" s="199"/>
      <c r="C512" s="199"/>
      <c r="D512" s="199" t="s">
        <v>130</v>
      </c>
      <c r="E512" s="197" t="s">
        <v>586</v>
      </c>
      <c r="F512" s="204">
        <v>1</v>
      </c>
      <c r="G512" s="198"/>
      <c r="H512" s="246">
        <f t="shared" si="40"/>
        <v>0</v>
      </c>
      <c r="I512" s="964"/>
      <c r="J512" s="190"/>
      <c r="K512" s="135"/>
      <c r="L512" s="105"/>
      <c r="M512" s="105"/>
      <c r="N512" s="105"/>
      <c r="O512" s="135"/>
      <c r="Q512" s="105"/>
      <c r="R512" s="105"/>
      <c r="S512" s="120"/>
      <c r="T512" s="121"/>
      <c r="U512" s="121"/>
      <c r="V512" s="121"/>
      <c r="W512" s="122"/>
      <c r="X512" s="113"/>
      <c r="Y512" s="105"/>
      <c r="Z512" s="105"/>
      <c r="AA512" s="105"/>
    </row>
    <row r="513" spans="1:27" ht="34.5" customHeight="1" x14ac:dyDescent="0.25">
      <c r="A513" s="428" t="s">
        <v>1880</v>
      </c>
      <c r="B513" s="109"/>
      <c r="C513" s="109"/>
      <c r="D513" s="199" t="s">
        <v>130</v>
      </c>
      <c r="E513" s="197" t="s">
        <v>538</v>
      </c>
      <c r="F513" s="204">
        <v>250</v>
      </c>
      <c r="G513" s="198"/>
      <c r="H513" s="246">
        <f t="shared" si="40"/>
        <v>0</v>
      </c>
      <c r="I513" s="964"/>
      <c r="J513" s="105"/>
      <c r="K513" s="135"/>
      <c r="L513" s="105"/>
      <c r="M513" s="105"/>
      <c r="N513" s="105"/>
      <c r="O513" s="135"/>
      <c r="Q513" s="105"/>
      <c r="R513" s="142"/>
      <c r="S513" s="120"/>
      <c r="T513" s="121"/>
      <c r="U513" s="170"/>
      <c r="V513" s="121"/>
      <c r="W513" s="171"/>
      <c r="X513" s="113"/>
      <c r="Y513" s="105"/>
      <c r="Z513" s="105"/>
      <c r="AA513" s="105"/>
    </row>
    <row r="514" spans="1:27" ht="34.5" customHeight="1" x14ac:dyDescent="0.25">
      <c r="A514" s="428" t="s">
        <v>1881</v>
      </c>
      <c r="B514" s="199"/>
      <c r="C514" s="199"/>
      <c r="D514" s="199" t="s">
        <v>130</v>
      </c>
      <c r="E514" s="197" t="s">
        <v>502</v>
      </c>
      <c r="F514" s="198">
        <v>10</v>
      </c>
      <c r="G514" s="198"/>
      <c r="H514" s="246">
        <f t="shared" si="40"/>
        <v>0</v>
      </c>
      <c r="I514" s="964"/>
      <c r="J514" s="105"/>
      <c r="K514" s="135"/>
      <c r="L514" s="105"/>
      <c r="M514" s="105"/>
      <c r="N514" s="105"/>
      <c r="O514" s="135"/>
      <c r="Q514" s="105"/>
      <c r="R514" s="105"/>
      <c r="S514" s="120"/>
      <c r="T514" s="121"/>
      <c r="U514" s="121"/>
      <c r="V514" s="121"/>
      <c r="W514" s="122"/>
      <c r="X514" s="113"/>
      <c r="Y514" s="105"/>
      <c r="Z514" s="105"/>
      <c r="AA514" s="105"/>
    </row>
    <row r="515" spans="1:27" ht="34.5" customHeight="1" x14ac:dyDescent="0.25">
      <c r="A515" s="428" t="s">
        <v>1882</v>
      </c>
      <c r="B515" s="199"/>
      <c r="C515" s="199"/>
      <c r="D515" s="199" t="s">
        <v>130</v>
      </c>
      <c r="E515" s="197" t="s">
        <v>503</v>
      </c>
      <c r="F515" s="198">
        <v>8</v>
      </c>
      <c r="G515" s="198"/>
      <c r="H515" s="246">
        <f t="shared" si="40"/>
        <v>0</v>
      </c>
      <c r="I515" s="964"/>
      <c r="J515" s="105"/>
      <c r="K515" s="135"/>
      <c r="L515" s="105"/>
      <c r="M515" s="105"/>
      <c r="N515" s="105"/>
      <c r="O515" s="135"/>
      <c r="Q515" s="105"/>
      <c r="R515" s="105"/>
      <c r="S515" s="120"/>
      <c r="T515" s="121"/>
      <c r="U515" s="121"/>
      <c r="V515" s="121"/>
      <c r="W515" s="122"/>
      <c r="X515" s="113"/>
      <c r="Y515" s="105"/>
      <c r="Z515" s="105"/>
      <c r="AA515" s="105"/>
    </row>
    <row r="516" spans="1:27" ht="34.5" customHeight="1" x14ac:dyDescent="0.25">
      <c r="A516" s="428" t="s">
        <v>1883</v>
      </c>
      <c r="B516" s="227"/>
      <c r="C516" s="227"/>
      <c r="D516" s="199" t="s">
        <v>130</v>
      </c>
      <c r="E516" s="197" t="s">
        <v>246</v>
      </c>
      <c r="F516" s="198">
        <v>200</v>
      </c>
      <c r="G516" s="198"/>
      <c r="H516" s="246">
        <f t="shared" si="40"/>
        <v>0</v>
      </c>
      <c r="I516" s="964"/>
      <c r="J516" s="190"/>
      <c r="K516" s="135"/>
      <c r="L516" s="105"/>
      <c r="M516" s="105"/>
      <c r="N516" s="105"/>
      <c r="O516" s="135"/>
      <c r="Q516" s="105"/>
      <c r="R516" s="105"/>
      <c r="S516" s="120"/>
      <c r="T516" s="121"/>
      <c r="U516" s="121"/>
      <c r="V516" s="121"/>
      <c r="W516" s="122"/>
      <c r="X516" s="113"/>
      <c r="Y516" s="105"/>
      <c r="Z516" s="105"/>
      <c r="AA516" s="105"/>
    </row>
    <row r="517" spans="1:27" ht="34.5" customHeight="1" x14ac:dyDescent="0.25">
      <c r="A517" s="428" t="s">
        <v>1884</v>
      </c>
      <c r="B517" s="199"/>
      <c r="C517" s="199"/>
      <c r="D517" s="199" t="s">
        <v>130</v>
      </c>
      <c r="E517" s="197" t="s">
        <v>504</v>
      </c>
      <c r="F517" s="198">
        <v>30</v>
      </c>
      <c r="G517" s="198"/>
      <c r="H517" s="246">
        <f t="shared" si="40"/>
        <v>0</v>
      </c>
      <c r="I517" s="964"/>
      <c r="J517" s="105"/>
      <c r="K517" s="135"/>
      <c r="L517" s="105"/>
      <c r="M517" s="105"/>
      <c r="N517" s="105"/>
      <c r="O517" s="135"/>
      <c r="Q517" s="105"/>
      <c r="R517" s="105"/>
      <c r="S517" s="120"/>
      <c r="T517" s="121"/>
      <c r="U517" s="121"/>
      <c r="V517" s="121"/>
      <c r="W517" s="122"/>
      <c r="X517" s="113"/>
      <c r="Y517" s="105"/>
      <c r="Z517" s="105"/>
      <c r="AA517" s="105"/>
    </row>
    <row r="518" spans="1:27" ht="34.5" customHeight="1" x14ac:dyDescent="0.25">
      <c r="A518" s="428" t="s">
        <v>1885</v>
      </c>
      <c r="B518" s="199"/>
      <c r="C518" s="199"/>
      <c r="D518" s="199" t="s">
        <v>130</v>
      </c>
      <c r="E518" s="197" t="s">
        <v>505</v>
      </c>
      <c r="F518" s="198">
        <v>8</v>
      </c>
      <c r="G518" s="198"/>
      <c r="H518" s="246">
        <f t="shared" si="40"/>
        <v>0</v>
      </c>
      <c r="I518" s="964"/>
      <c r="J518" s="105"/>
      <c r="K518" s="135"/>
      <c r="L518" s="105"/>
      <c r="M518" s="105"/>
      <c r="N518" s="105"/>
      <c r="O518" s="135"/>
      <c r="Q518" s="105"/>
      <c r="R518" s="105"/>
      <c r="S518" s="120"/>
      <c r="T518" s="121"/>
      <c r="U518" s="121"/>
      <c r="V518" s="121"/>
      <c r="W518" s="122"/>
      <c r="X518" s="113"/>
      <c r="Y518" s="105"/>
      <c r="Z518" s="105"/>
      <c r="AA518" s="105"/>
    </row>
    <row r="519" spans="1:27" ht="34.5" customHeight="1" x14ac:dyDescent="0.25">
      <c r="A519" s="428" t="s">
        <v>1886</v>
      </c>
      <c r="B519" s="199"/>
      <c r="C519" s="199"/>
      <c r="D519" s="199" t="s">
        <v>130</v>
      </c>
      <c r="E519" s="197" t="s">
        <v>506</v>
      </c>
      <c r="F519" s="198">
        <v>6</v>
      </c>
      <c r="G519" s="198"/>
      <c r="H519" s="246">
        <f t="shared" si="40"/>
        <v>0</v>
      </c>
      <c r="I519" s="964"/>
      <c r="J519" s="105"/>
      <c r="K519" s="135"/>
      <c r="L519" s="105"/>
      <c r="M519" s="105"/>
      <c r="N519" s="105"/>
      <c r="O519" s="135"/>
      <c r="Q519" s="105"/>
      <c r="R519" s="105"/>
      <c r="S519" s="120"/>
      <c r="T519" s="121"/>
      <c r="U519" s="121"/>
      <c r="V519" s="121"/>
      <c r="W519" s="122"/>
      <c r="X519" s="113"/>
      <c r="Y519" s="105"/>
      <c r="Z519" s="105"/>
      <c r="AA519" s="105"/>
    </row>
    <row r="520" spans="1:27" ht="34.5" customHeight="1" x14ac:dyDescent="0.25">
      <c r="A520" s="428" t="s">
        <v>1887</v>
      </c>
      <c r="B520" s="199"/>
      <c r="C520" s="199"/>
      <c r="D520" s="199" t="s">
        <v>130</v>
      </c>
      <c r="E520" s="197" t="s">
        <v>290</v>
      </c>
      <c r="F520" s="198">
        <v>30</v>
      </c>
      <c r="G520" s="198"/>
      <c r="H520" s="246">
        <f t="shared" si="40"/>
        <v>0</v>
      </c>
      <c r="I520" s="964"/>
      <c r="J520" s="105"/>
      <c r="K520" s="135"/>
      <c r="L520" s="105"/>
      <c r="M520" s="105"/>
      <c r="N520" s="105"/>
      <c r="O520" s="135"/>
      <c r="Q520" s="105"/>
      <c r="R520" s="105"/>
      <c r="S520" s="120"/>
      <c r="T520" s="121"/>
      <c r="U520" s="121"/>
      <c r="V520" s="121"/>
      <c r="W520" s="122"/>
      <c r="X520" s="113"/>
      <c r="Y520" s="105"/>
      <c r="Z520" s="105"/>
      <c r="AA520" s="105"/>
    </row>
    <row r="521" spans="1:27" ht="34.5" customHeight="1" x14ac:dyDescent="0.25">
      <c r="A521" s="428" t="s">
        <v>1888</v>
      </c>
      <c r="B521" s="199"/>
      <c r="C521" s="199"/>
      <c r="D521" s="199" t="s">
        <v>130</v>
      </c>
      <c r="E521" s="197" t="s">
        <v>507</v>
      </c>
      <c r="F521" s="198">
        <v>20</v>
      </c>
      <c r="G521" s="899"/>
      <c r="H521" s="246">
        <f t="shared" si="40"/>
        <v>0</v>
      </c>
      <c r="I521" s="964"/>
      <c r="J521" s="105"/>
      <c r="K521" s="135"/>
      <c r="L521" s="105"/>
      <c r="M521" s="105"/>
      <c r="N521" s="105"/>
      <c r="O521" s="135"/>
      <c r="Q521" s="105"/>
      <c r="R521" s="105"/>
      <c r="S521" s="120"/>
      <c r="T521" s="121"/>
      <c r="U521" s="121"/>
      <c r="V521" s="121"/>
      <c r="W521" s="122"/>
      <c r="X521" s="113"/>
      <c r="Y521" s="105"/>
      <c r="Z521" s="105"/>
      <c r="AA521" s="105"/>
    </row>
    <row r="522" spans="1:27" ht="34.5" customHeight="1" x14ac:dyDescent="0.25">
      <c r="A522" s="428" t="s">
        <v>1889</v>
      </c>
      <c r="B522" s="199"/>
      <c r="C522" s="199"/>
      <c r="D522" s="199" t="s">
        <v>130</v>
      </c>
      <c r="E522" s="197" t="s">
        <v>508</v>
      </c>
      <c r="F522" s="198">
        <v>6</v>
      </c>
      <c r="G522" s="198"/>
      <c r="H522" s="246">
        <f t="shared" si="40"/>
        <v>0</v>
      </c>
      <c r="I522" s="964"/>
      <c r="J522" s="105"/>
      <c r="K522" s="135"/>
      <c r="L522" s="105"/>
      <c r="M522" s="105"/>
      <c r="N522" s="105"/>
      <c r="O522" s="135"/>
      <c r="Q522" s="105"/>
      <c r="R522" s="105"/>
      <c r="S522" s="120"/>
      <c r="T522" s="121"/>
      <c r="U522" s="121"/>
      <c r="V522" s="121"/>
      <c r="W522" s="122"/>
      <c r="X522" s="113"/>
      <c r="Y522" s="105"/>
      <c r="Z522" s="105"/>
      <c r="AA522" s="105"/>
    </row>
    <row r="523" spans="1:27" ht="42" customHeight="1" x14ac:dyDescent="0.25">
      <c r="A523" s="428" t="s">
        <v>1890</v>
      </c>
      <c r="B523" s="199"/>
      <c r="C523" s="199"/>
      <c r="D523" s="199" t="s">
        <v>133</v>
      </c>
      <c r="E523" s="897" t="s">
        <v>1420</v>
      </c>
      <c r="F523" s="198">
        <v>1200</v>
      </c>
      <c r="G523" s="198"/>
      <c r="H523" s="246">
        <f t="shared" si="40"/>
        <v>0</v>
      </c>
      <c r="I523" s="964"/>
      <c r="J523" s="105"/>
      <c r="K523" s="135"/>
      <c r="L523" s="105"/>
      <c r="M523" s="105"/>
      <c r="N523" s="105"/>
      <c r="O523" s="135"/>
      <c r="Q523" s="105"/>
      <c r="R523" s="142"/>
      <c r="S523" s="120"/>
      <c r="T523" s="121"/>
      <c r="U523" s="121"/>
      <c r="V523" s="121"/>
      <c r="W523" s="122"/>
      <c r="X523" s="113"/>
      <c r="Y523" s="105"/>
      <c r="Z523" s="105"/>
      <c r="AA523" s="105"/>
    </row>
    <row r="524" spans="1:27" ht="34.5" customHeight="1" x14ac:dyDescent="0.25">
      <c r="A524" s="428" t="s">
        <v>1891</v>
      </c>
      <c r="B524" s="199"/>
      <c r="C524" s="199"/>
      <c r="D524" s="199" t="s">
        <v>133</v>
      </c>
      <c r="E524" s="897" t="s">
        <v>1412</v>
      </c>
      <c r="F524" s="198">
        <v>1200</v>
      </c>
      <c r="G524" s="198"/>
      <c r="H524" s="246">
        <f t="shared" si="40"/>
        <v>0</v>
      </c>
      <c r="I524" s="964"/>
      <c r="J524" s="105"/>
      <c r="K524" s="135"/>
      <c r="L524" s="105"/>
      <c r="M524" s="105"/>
      <c r="N524" s="105"/>
      <c r="O524" s="135"/>
      <c r="Q524" s="105"/>
      <c r="R524" s="142"/>
      <c r="S524" s="120"/>
      <c r="T524" s="121"/>
      <c r="U524" s="121"/>
      <c r="V524" s="121"/>
      <c r="W524" s="122"/>
      <c r="X524" s="113"/>
      <c r="Y524" s="105"/>
      <c r="Z524" s="105"/>
      <c r="AA524" s="105"/>
    </row>
    <row r="525" spans="1:27" ht="34.5" customHeight="1" x14ac:dyDescent="0.25">
      <c r="A525" s="428" t="s">
        <v>1892</v>
      </c>
      <c r="B525" s="199"/>
      <c r="C525" s="199"/>
      <c r="D525" s="199" t="s">
        <v>133</v>
      </c>
      <c r="E525" s="897" t="s">
        <v>1413</v>
      </c>
      <c r="F525" s="198">
        <v>300</v>
      </c>
      <c r="G525" s="198"/>
      <c r="H525" s="246">
        <f t="shared" si="40"/>
        <v>0</v>
      </c>
      <c r="I525" s="964"/>
      <c r="J525" s="105"/>
      <c r="K525" s="135"/>
      <c r="L525" s="105"/>
      <c r="M525" s="105"/>
      <c r="N525" s="105"/>
      <c r="O525" s="135"/>
      <c r="Q525" s="105"/>
      <c r="R525" s="193"/>
      <c r="S525" s="120"/>
      <c r="T525" s="121"/>
      <c r="U525" s="121"/>
      <c r="V525" s="121"/>
      <c r="W525" s="122"/>
      <c r="X525" s="113"/>
      <c r="Y525" s="105"/>
      <c r="Z525" s="105"/>
      <c r="AA525" s="105"/>
    </row>
    <row r="526" spans="1:27" ht="34.5" customHeight="1" x14ac:dyDescent="0.25">
      <c r="A526" s="428" t="s">
        <v>1893</v>
      </c>
      <c r="B526" s="199"/>
      <c r="C526" s="199"/>
      <c r="D526" s="199" t="s">
        <v>130</v>
      </c>
      <c r="E526" s="897" t="s">
        <v>1421</v>
      </c>
      <c r="F526" s="198">
        <v>10</v>
      </c>
      <c r="G526" s="198"/>
      <c r="H526" s="246">
        <f t="shared" ref="H526:H554" si="41">G526*F526</f>
        <v>0</v>
      </c>
      <c r="I526" s="964"/>
      <c r="J526" s="105"/>
      <c r="K526" s="135"/>
      <c r="L526" s="105"/>
      <c r="M526" s="105"/>
      <c r="N526" s="105"/>
      <c r="O526" s="135"/>
      <c r="Q526" s="105"/>
      <c r="R526" s="142"/>
      <c r="S526" s="120"/>
      <c r="T526" s="121"/>
      <c r="U526" s="121"/>
      <c r="V526" s="121"/>
      <c r="W526" s="122"/>
      <c r="X526" s="113"/>
      <c r="Y526" s="105"/>
      <c r="Z526" s="105"/>
      <c r="AA526" s="105"/>
    </row>
    <row r="527" spans="1:27" ht="34.5" customHeight="1" x14ac:dyDescent="0.25">
      <c r="A527" s="428" t="s">
        <v>1894</v>
      </c>
      <c r="B527" s="199"/>
      <c r="C527" s="199"/>
      <c r="D527" s="199" t="s">
        <v>130</v>
      </c>
      <c r="E527" s="897" t="s">
        <v>1417</v>
      </c>
      <c r="F527" s="198">
        <v>8</v>
      </c>
      <c r="G527" s="198"/>
      <c r="H527" s="246">
        <f t="shared" si="41"/>
        <v>0</v>
      </c>
      <c r="I527" s="964"/>
      <c r="J527" s="105"/>
      <c r="K527" s="135"/>
      <c r="L527" s="105"/>
      <c r="M527" s="105"/>
      <c r="N527" s="105"/>
      <c r="O527" s="135"/>
      <c r="Q527" s="105"/>
      <c r="R527" s="142"/>
      <c r="S527" s="120"/>
      <c r="T527" s="121"/>
      <c r="U527" s="121"/>
      <c r="V527" s="121"/>
      <c r="W527" s="122"/>
      <c r="X527" s="113"/>
      <c r="Y527" s="105"/>
      <c r="Z527" s="105"/>
      <c r="AA527" s="105"/>
    </row>
    <row r="528" spans="1:27" ht="34.5" customHeight="1" x14ac:dyDescent="0.25">
      <c r="A528" s="428" t="s">
        <v>1895</v>
      </c>
      <c r="B528" s="199"/>
      <c r="C528" s="199"/>
      <c r="D528" s="199" t="s">
        <v>130</v>
      </c>
      <c r="E528" s="197" t="s">
        <v>701</v>
      </c>
      <c r="F528" s="198">
        <v>3</v>
      </c>
      <c r="G528" s="198"/>
      <c r="H528" s="246">
        <f t="shared" si="41"/>
        <v>0</v>
      </c>
      <c r="I528" s="964"/>
      <c r="J528" s="105"/>
      <c r="K528" s="135"/>
      <c r="L528" s="105"/>
      <c r="M528" s="105"/>
      <c r="N528" s="105"/>
      <c r="O528" s="135"/>
      <c r="Q528" s="105"/>
      <c r="R528" s="142"/>
      <c r="S528" s="120"/>
      <c r="T528" s="121"/>
      <c r="U528" s="121"/>
      <c r="V528" s="121"/>
      <c r="W528" s="122"/>
      <c r="X528" s="113"/>
      <c r="Y528" s="105"/>
      <c r="Z528" s="105"/>
      <c r="AA528" s="105"/>
    </row>
    <row r="529" spans="1:27" ht="34.5" customHeight="1" x14ac:dyDescent="0.25">
      <c r="A529" s="428" t="s">
        <v>1896</v>
      </c>
      <c r="B529" s="199"/>
      <c r="C529" s="199"/>
      <c r="D529" s="199" t="s">
        <v>130</v>
      </c>
      <c r="E529" s="197" t="s">
        <v>520</v>
      </c>
      <c r="F529" s="198">
        <v>2</v>
      </c>
      <c r="G529" s="198"/>
      <c r="H529" s="246">
        <f t="shared" si="41"/>
        <v>0</v>
      </c>
      <c r="I529" s="964"/>
      <c r="J529" s="190"/>
      <c r="K529" s="135"/>
      <c r="L529" s="105"/>
      <c r="M529" s="105"/>
      <c r="N529" s="105"/>
      <c r="O529" s="135"/>
      <c r="Q529" s="105"/>
      <c r="R529" s="105"/>
      <c r="S529" s="120"/>
      <c r="T529" s="121"/>
      <c r="U529" s="121"/>
      <c r="V529" s="121"/>
      <c r="W529" s="122"/>
      <c r="X529" s="113"/>
      <c r="Y529" s="105"/>
      <c r="Z529" s="105"/>
      <c r="AA529" s="105"/>
    </row>
    <row r="530" spans="1:27" ht="34.5" customHeight="1" x14ac:dyDescent="0.25">
      <c r="A530" s="428" t="s">
        <v>1897</v>
      </c>
      <c r="B530" s="227"/>
      <c r="C530" s="227"/>
      <c r="D530" s="199" t="s">
        <v>133</v>
      </c>
      <c r="E530" s="197" t="s">
        <v>509</v>
      </c>
      <c r="F530" s="198">
        <v>30</v>
      </c>
      <c r="G530" s="198"/>
      <c r="H530" s="246">
        <f t="shared" si="41"/>
        <v>0</v>
      </c>
      <c r="I530" s="964"/>
      <c r="J530" s="190"/>
      <c r="K530" s="135"/>
      <c r="L530" s="105"/>
      <c r="M530" s="105"/>
      <c r="N530" s="105"/>
      <c r="O530" s="135"/>
      <c r="Q530" s="105"/>
      <c r="R530" s="193"/>
      <c r="S530" s="120"/>
      <c r="T530" s="121"/>
      <c r="U530" s="121"/>
      <c r="V530" s="121"/>
      <c r="W530" s="122"/>
      <c r="X530" s="113"/>
      <c r="Y530" s="105"/>
      <c r="Z530" s="105"/>
      <c r="AA530" s="105"/>
    </row>
    <row r="531" spans="1:27" ht="34.5" customHeight="1" x14ac:dyDescent="0.25">
      <c r="A531" s="428" t="s">
        <v>1898</v>
      </c>
      <c r="B531" s="199"/>
      <c r="C531" s="199"/>
      <c r="D531" s="199" t="s">
        <v>133</v>
      </c>
      <c r="E531" s="197" t="s">
        <v>604</v>
      </c>
      <c r="F531" s="198">
        <v>9</v>
      </c>
      <c r="G531" s="198"/>
      <c r="H531" s="246">
        <f t="shared" si="41"/>
        <v>0</v>
      </c>
      <c r="I531" s="964"/>
      <c r="J531" s="105"/>
      <c r="K531" s="135"/>
      <c r="L531" s="105"/>
      <c r="M531" s="105"/>
      <c r="N531" s="105"/>
      <c r="O531" s="135"/>
      <c r="Q531" s="105"/>
      <c r="R531" s="142"/>
      <c r="S531" s="120"/>
      <c r="T531" s="121"/>
      <c r="U531" s="121"/>
      <c r="V531" s="121"/>
      <c r="W531" s="122"/>
      <c r="X531" s="113"/>
      <c r="Y531" s="105"/>
      <c r="Z531" s="105"/>
      <c r="AA531" s="105"/>
    </row>
    <row r="532" spans="1:27" ht="34.5" customHeight="1" x14ac:dyDescent="0.25">
      <c r="A532" s="428" t="s">
        <v>1899</v>
      </c>
      <c r="B532" s="199"/>
      <c r="C532" s="199"/>
      <c r="D532" s="199" t="s">
        <v>133</v>
      </c>
      <c r="E532" s="197" t="s">
        <v>595</v>
      </c>
      <c r="F532" s="198">
        <v>80</v>
      </c>
      <c r="G532" s="198"/>
      <c r="H532" s="246">
        <f t="shared" si="41"/>
        <v>0</v>
      </c>
      <c r="I532" s="964"/>
      <c r="J532" s="105"/>
      <c r="K532" s="135"/>
      <c r="L532" s="105"/>
      <c r="M532" s="105"/>
      <c r="N532" s="105"/>
      <c r="O532" s="135"/>
      <c r="Q532" s="105"/>
      <c r="R532" s="142"/>
      <c r="S532" s="120"/>
      <c r="T532" s="121"/>
      <c r="U532" s="121"/>
      <c r="V532" s="121"/>
      <c r="W532" s="122"/>
      <c r="X532" s="113"/>
      <c r="Y532" s="105"/>
      <c r="Z532" s="105"/>
      <c r="AA532" s="105"/>
    </row>
    <row r="533" spans="1:27" ht="34.5" customHeight="1" x14ac:dyDescent="0.25">
      <c r="A533" s="428" t="s">
        <v>1900</v>
      </c>
      <c r="B533" s="199"/>
      <c r="C533" s="199"/>
      <c r="D533" s="199" t="s">
        <v>133</v>
      </c>
      <c r="E533" s="197" t="s">
        <v>596</v>
      </c>
      <c r="F533" s="198">
        <v>20</v>
      </c>
      <c r="G533" s="198"/>
      <c r="H533" s="246">
        <f t="shared" si="41"/>
        <v>0</v>
      </c>
      <c r="I533" s="964"/>
      <c r="J533" s="105"/>
      <c r="K533" s="135"/>
      <c r="L533" s="105"/>
      <c r="M533" s="105"/>
      <c r="N533" s="105"/>
      <c r="O533" s="135"/>
      <c r="Q533" s="105"/>
      <c r="R533" s="142"/>
      <c r="S533" s="120"/>
      <c r="T533" s="121"/>
      <c r="U533" s="121"/>
      <c r="V533" s="121"/>
      <c r="W533" s="122"/>
      <c r="X533" s="113"/>
      <c r="Y533" s="105"/>
      <c r="Z533" s="105"/>
      <c r="AA533" s="105"/>
    </row>
    <row r="534" spans="1:27" ht="34.5" customHeight="1" x14ac:dyDescent="0.25">
      <c r="A534" s="428" t="s">
        <v>1901</v>
      </c>
      <c r="B534" s="199"/>
      <c r="C534" s="199"/>
      <c r="D534" s="199" t="s">
        <v>133</v>
      </c>
      <c r="E534" s="197" t="s">
        <v>694</v>
      </c>
      <c r="F534" s="198">
        <v>9</v>
      </c>
      <c r="G534" s="198"/>
      <c r="H534" s="246">
        <f t="shared" si="41"/>
        <v>0</v>
      </c>
      <c r="I534" s="964"/>
      <c r="J534" s="105"/>
      <c r="K534" s="135"/>
      <c r="L534" s="105"/>
      <c r="M534" s="105"/>
      <c r="N534" s="105"/>
      <c r="O534" s="135"/>
      <c r="Q534" s="105"/>
      <c r="R534" s="142"/>
      <c r="S534" s="120"/>
      <c r="T534" s="121"/>
      <c r="U534" s="121"/>
      <c r="V534" s="121"/>
      <c r="W534" s="122"/>
      <c r="X534" s="113"/>
      <c r="Y534" s="105"/>
      <c r="Z534" s="105"/>
      <c r="AA534" s="105"/>
    </row>
    <row r="535" spans="1:27" ht="34.5" customHeight="1" x14ac:dyDescent="0.25">
      <c r="A535" s="428" t="s">
        <v>1902</v>
      </c>
      <c r="B535" s="199"/>
      <c r="C535" s="199"/>
      <c r="D535" s="199" t="s">
        <v>130</v>
      </c>
      <c r="E535" s="197" t="s">
        <v>521</v>
      </c>
      <c r="F535" s="198">
        <v>6</v>
      </c>
      <c r="G535" s="198"/>
      <c r="H535" s="246">
        <f t="shared" si="41"/>
        <v>0</v>
      </c>
      <c r="I535" s="964"/>
      <c r="J535" s="190"/>
      <c r="K535" s="135"/>
      <c r="L535" s="105"/>
      <c r="M535" s="105"/>
      <c r="N535" s="105"/>
      <c r="O535" s="135"/>
      <c r="Q535" s="105"/>
      <c r="R535" s="105"/>
      <c r="S535" s="120"/>
      <c r="T535" s="121"/>
      <c r="U535" s="121"/>
      <c r="V535" s="121"/>
      <c r="W535" s="122"/>
      <c r="X535" s="113"/>
      <c r="Y535" s="105"/>
      <c r="Z535" s="105"/>
      <c r="AA535" s="105"/>
    </row>
    <row r="536" spans="1:27" ht="34.5" customHeight="1" x14ac:dyDescent="0.25">
      <c r="A536" s="428" t="s">
        <v>1903</v>
      </c>
      <c r="B536" s="199"/>
      <c r="C536" s="199"/>
      <c r="D536" s="199" t="s">
        <v>130</v>
      </c>
      <c r="E536" s="197" t="s">
        <v>422</v>
      </c>
      <c r="F536" s="198">
        <v>2</v>
      </c>
      <c r="G536" s="198"/>
      <c r="H536" s="246">
        <f t="shared" si="41"/>
        <v>0</v>
      </c>
      <c r="I536" s="964"/>
      <c r="J536" s="105"/>
      <c r="K536" s="135"/>
      <c r="L536" s="105"/>
      <c r="M536" s="105"/>
      <c r="N536" s="105"/>
      <c r="O536" s="135"/>
      <c r="Q536" s="105"/>
      <c r="R536" s="105"/>
      <c r="S536" s="120"/>
      <c r="T536" s="121"/>
      <c r="U536" s="121"/>
      <c r="V536" s="121"/>
      <c r="W536" s="122"/>
      <c r="X536" s="113"/>
      <c r="Y536" s="105"/>
      <c r="Z536" s="105"/>
      <c r="AA536" s="105"/>
    </row>
    <row r="537" spans="1:27" ht="34.5" customHeight="1" x14ac:dyDescent="0.25">
      <c r="A537" s="428" t="s">
        <v>1904</v>
      </c>
      <c r="B537" s="199"/>
      <c r="C537" s="199"/>
      <c r="D537" s="199" t="s">
        <v>130</v>
      </c>
      <c r="E537" s="197" t="s">
        <v>242</v>
      </c>
      <c r="F537" s="198">
        <v>2</v>
      </c>
      <c r="G537" s="198"/>
      <c r="H537" s="246">
        <f t="shared" si="41"/>
        <v>0</v>
      </c>
      <c r="I537" s="964"/>
      <c r="J537" s="105"/>
      <c r="K537" s="135"/>
      <c r="L537" s="105"/>
      <c r="M537" s="105"/>
      <c r="N537" s="105"/>
      <c r="O537" s="135"/>
      <c r="Q537" s="105"/>
      <c r="R537" s="105"/>
      <c r="S537" s="120"/>
      <c r="T537" s="121"/>
      <c r="U537" s="121"/>
      <c r="V537" s="121"/>
      <c r="W537" s="122"/>
      <c r="X537" s="113"/>
      <c r="Y537" s="105"/>
      <c r="Z537" s="105"/>
      <c r="AA537" s="105"/>
    </row>
    <row r="538" spans="1:27" ht="34.5" customHeight="1" x14ac:dyDescent="0.25">
      <c r="A538" s="428" t="s">
        <v>1905</v>
      </c>
      <c r="B538" s="199"/>
      <c r="C538" s="199"/>
      <c r="D538" s="199" t="s">
        <v>133</v>
      </c>
      <c r="E538" s="197" t="s">
        <v>230</v>
      </c>
      <c r="F538" s="198">
        <v>5</v>
      </c>
      <c r="G538" s="198"/>
      <c r="H538" s="246">
        <f t="shared" si="41"/>
        <v>0</v>
      </c>
      <c r="I538" s="964"/>
      <c r="J538" s="105"/>
      <c r="K538" s="135"/>
      <c r="L538" s="105"/>
      <c r="M538" s="105"/>
      <c r="N538" s="105"/>
      <c r="O538" s="135"/>
      <c r="Q538" s="105"/>
      <c r="R538" s="255"/>
      <c r="S538" s="120"/>
      <c r="T538" s="121"/>
      <c r="U538" s="121"/>
      <c r="V538" s="121"/>
      <c r="W538" s="122"/>
      <c r="X538" s="113"/>
      <c r="Y538" s="105"/>
      <c r="Z538" s="105"/>
      <c r="AA538" s="105"/>
    </row>
    <row r="539" spans="1:27" ht="34.5" customHeight="1" x14ac:dyDescent="0.25">
      <c r="A539" s="428" t="s">
        <v>1906</v>
      </c>
      <c r="B539" s="199"/>
      <c r="C539" s="199"/>
      <c r="D539" s="199" t="s">
        <v>130</v>
      </c>
      <c r="E539" s="197" t="s">
        <v>512</v>
      </c>
      <c r="F539" s="198">
        <v>15</v>
      </c>
      <c r="G539" s="198"/>
      <c r="H539" s="246">
        <f t="shared" si="41"/>
        <v>0</v>
      </c>
      <c r="I539" s="964"/>
      <c r="J539" s="105"/>
      <c r="K539" s="135"/>
      <c r="L539" s="105"/>
      <c r="M539" s="105"/>
      <c r="N539" s="105"/>
      <c r="O539" s="135"/>
      <c r="Q539" s="105"/>
      <c r="R539" s="105"/>
      <c r="S539" s="120"/>
      <c r="T539" s="121"/>
      <c r="U539" s="121"/>
      <c r="V539" s="121"/>
      <c r="W539" s="122"/>
      <c r="X539" s="113"/>
      <c r="Y539" s="105"/>
      <c r="Z539" s="105"/>
      <c r="AA539" s="105"/>
    </row>
    <row r="540" spans="1:27" ht="34.5" customHeight="1" x14ac:dyDescent="0.25">
      <c r="A540" s="428" t="s">
        <v>1907</v>
      </c>
      <c r="B540" s="199"/>
      <c r="C540" s="199"/>
      <c r="D540" s="199" t="s">
        <v>130</v>
      </c>
      <c r="E540" s="197" t="s">
        <v>601</v>
      </c>
      <c r="F540" s="198">
        <v>25</v>
      </c>
      <c r="G540" s="198"/>
      <c r="H540" s="246">
        <f t="shared" si="41"/>
        <v>0</v>
      </c>
      <c r="I540" s="964"/>
      <c r="J540" s="105"/>
      <c r="K540" s="135"/>
      <c r="L540" s="105"/>
      <c r="M540" s="105"/>
      <c r="N540" s="105"/>
      <c r="O540" s="135"/>
      <c r="Q540" s="105"/>
      <c r="R540" s="105"/>
      <c r="S540" s="120"/>
      <c r="T540" s="121"/>
      <c r="U540" s="121"/>
      <c r="V540" s="121"/>
      <c r="W540" s="122"/>
      <c r="X540" s="113"/>
      <c r="Y540" s="105"/>
      <c r="Z540" s="105"/>
      <c r="AA540" s="105"/>
    </row>
    <row r="541" spans="1:27" x14ac:dyDescent="0.25">
      <c r="A541" s="428" t="s">
        <v>1908</v>
      </c>
      <c r="B541" s="109"/>
      <c r="C541" s="109"/>
      <c r="D541" s="199" t="s">
        <v>130</v>
      </c>
      <c r="E541" s="197" t="s">
        <v>602</v>
      </c>
      <c r="F541" s="198">
        <v>180</v>
      </c>
      <c r="G541" s="198"/>
      <c r="H541" s="246">
        <f t="shared" si="41"/>
        <v>0</v>
      </c>
      <c r="I541" s="964"/>
      <c r="J541" s="105"/>
      <c r="K541" s="135"/>
      <c r="L541" s="105"/>
      <c r="M541" s="105"/>
      <c r="N541" s="105"/>
      <c r="O541" s="135"/>
      <c r="Q541" s="105"/>
      <c r="R541" s="142"/>
      <c r="S541" s="120"/>
      <c r="T541" s="121"/>
      <c r="U541" s="170"/>
      <c r="V541" s="121"/>
      <c r="W541" s="171"/>
      <c r="X541" s="113"/>
      <c r="Y541" s="105"/>
      <c r="Z541" s="105"/>
      <c r="AA541" s="105"/>
    </row>
    <row r="542" spans="1:27" ht="34.5" customHeight="1" x14ac:dyDescent="0.25">
      <c r="A542" s="428" t="s">
        <v>1909</v>
      </c>
      <c r="B542" s="199"/>
      <c r="C542" s="199"/>
      <c r="D542" s="199" t="s">
        <v>133</v>
      </c>
      <c r="E542" s="197" t="s">
        <v>522</v>
      </c>
      <c r="F542" s="198">
        <v>24</v>
      </c>
      <c r="G542" s="198"/>
      <c r="H542" s="246">
        <f t="shared" si="41"/>
        <v>0</v>
      </c>
      <c r="I542" s="964"/>
      <c r="J542" s="105"/>
      <c r="K542" s="135"/>
      <c r="L542" s="105"/>
      <c r="M542" s="105"/>
      <c r="N542" s="105"/>
      <c r="O542" s="135"/>
      <c r="Q542" s="105"/>
      <c r="R542" s="105"/>
      <c r="S542" s="120"/>
      <c r="T542" s="121"/>
      <c r="U542" s="121"/>
      <c r="V542" s="121"/>
      <c r="W542" s="122"/>
      <c r="X542" s="113"/>
      <c r="Y542" s="105"/>
      <c r="Z542" s="105"/>
      <c r="AA542" s="105"/>
    </row>
    <row r="543" spans="1:27" ht="34.5" customHeight="1" x14ac:dyDescent="0.25">
      <c r="A543" s="428" t="s">
        <v>1910</v>
      </c>
      <c r="B543" s="199"/>
      <c r="C543" s="199"/>
      <c r="D543" s="199" t="s">
        <v>130</v>
      </c>
      <c r="E543" s="197" t="s">
        <v>253</v>
      </c>
      <c r="F543" s="198">
        <v>230</v>
      </c>
      <c r="G543" s="198"/>
      <c r="H543" s="246">
        <f t="shared" si="41"/>
        <v>0</v>
      </c>
      <c r="I543" s="964"/>
      <c r="J543" s="105"/>
      <c r="K543" s="135"/>
      <c r="L543" s="105"/>
      <c r="M543" s="105"/>
      <c r="N543" s="105"/>
      <c r="O543" s="135"/>
      <c r="Q543" s="105"/>
      <c r="R543" s="105"/>
      <c r="S543" s="120"/>
      <c r="T543" s="121"/>
      <c r="U543" s="121"/>
      <c r="V543" s="121"/>
      <c r="W543" s="122"/>
      <c r="X543" s="113"/>
      <c r="Y543" s="105"/>
      <c r="Z543" s="105"/>
      <c r="AA543" s="105"/>
    </row>
    <row r="544" spans="1:27" ht="34.5" customHeight="1" x14ac:dyDescent="0.25">
      <c r="A544" s="428" t="s">
        <v>1911</v>
      </c>
      <c r="B544" s="199"/>
      <c r="C544" s="199"/>
      <c r="D544" s="199" t="s">
        <v>130</v>
      </c>
      <c r="E544" s="197" t="s">
        <v>876</v>
      </c>
      <c r="F544" s="198">
        <v>8</v>
      </c>
      <c r="G544" s="198"/>
      <c r="H544" s="246">
        <f t="shared" si="41"/>
        <v>0</v>
      </c>
      <c r="I544" s="964"/>
      <c r="J544" s="190"/>
      <c r="K544" s="135"/>
      <c r="L544" s="105"/>
      <c r="M544" s="105"/>
      <c r="N544" s="105"/>
      <c r="O544" s="135"/>
      <c r="Q544" s="105"/>
      <c r="R544" s="105"/>
      <c r="S544" s="120"/>
      <c r="T544" s="121"/>
      <c r="U544" s="121"/>
      <c r="V544" s="121"/>
      <c r="W544" s="122"/>
      <c r="X544" s="113"/>
      <c r="Y544" s="105"/>
      <c r="Z544" s="105"/>
      <c r="AA544" s="105"/>
    </row>
    <row r="545" spans="1:27" ht="34.5" customHeight="1" x14ac:dyDescent="0.25">
      <c r="A545" s="428" t="s">
        <v>1912</v>
      </c>
      <c r="B545" s="199"/>
      <c r="C545" s="199"/>
      <c r="D545" s="199" t="s">
        <v>130</v>
      </c>
      <c r="E545" s="197" t="s">
        <v>702</v>
      </c>
      <c r="F545" s="198">
        <v>2</v>
      </c>
      <c r="G545" s="198"/>
      <c r="H545" s="246">
        <f t="shared" si="41"/>
        <v>0</v>
      </c>
      <c r="I545" s="964"/>
      <c r="J545" s="190"/>
      <c r="K545" s="135"/>
      <c r="L545" s="105"/>
      <c r="M545" s="105"/>
      <c r="N545" s="105"/>
      <c r="O545" s="135"/>
      <c r="Q545" s="105"/>
      <c r="R545" s="105"/>
      <c r="S545" s="120"/>
      <c r="T545" s="121"/>
      <c r="U545" s="121"/>
      <c r="V545" s="121"/>
      <c r="W545" s="122"/>
      <c r="X545" s="113"/>
      <c r="Y545" s="105"/>
      <c r="Z545" s="105"/>
      <c r="AA545" s="105"/>
    </row>
    <row r="546" spans="1:27" ht="34.5" customHeight="1" x14ac:dyDescent="0.25">
      <c r="A546" s="428" t="s">
        <v>1913</v>
      </c>
      <c r="B546" s="199"/>
      <c r="C546" s="199"/>
      <c r="D546" s="199" t="s">
        <v>130</v>
      </c>
      <c r="E546" s="197" t="s">
        <v>877</v>
      </c>
      <c r="F546" s="198">
        <v>1</v>
      </c>
      <c r="G546" s="198"/>
      <c r="H546" s="246">
        <f t="shared" si="41"/>
        <v>0</v>
      </c>
      <c r="I546" s="964"/>
      <c r="J546" s="190"/>
      <c r="K546" s="135"/>
      <c r="L546" s="105"/>
      <c r="M546" s="105"/>
      <c r="N546" s="105"/>
      <c r="O546" s="135"/>
      <c r="Q546" s="105"/>
      <c r="R546" s="105"/>
      <c r="S546" s="120"/>
      <c r="T546" s="121"/>
      <c r="U546" s="121"/>
      <c r="V546" s="121"/>
      <c r="W546" s="122"/>
      <c r="X546" s="113"/>
      <c r="Y546" s="105"/>
      <c r="Z546" s="105"/>
      <c r="AA546" s="105"/>
    </row>
    <row r="547" spans="1:27" ht="34.5" customHeight="1" x14ac:dyDescent="0.25">
      <c r="A547" s="428" t="s">
        <v>1914</v>
      </c>
      <c r="B547" s="199"/>
      <c r="C547" s="199"/>
      <c r="D547" s="199" t="s">
        <v>130</v>
      </c>
      <c r="E547" s="197" t="s">
        <v>514</v>
      </c>
      <c r="F547" s="198">
        <v>20</v>
      </c>
      <c r="G547" s="198"/>
      <c r="H547" s="246">
        <f t="shared" si="41"/>
        <v>0</v>
      </c>
      <c r="I547" s="964"/>
      <c r="J547" s="190"/>
      <c r="K547" s="135"/>
      <c r="L547" s="105"/>
      <c r="M547" s="105"/>
      <c r="N547" s="105"/>
      <c r="O547" s="135"/>
      <c r="Q547" s="105"/>
      <c r="R547" s="105"/>
      <c r="S547" s="120"/>
      <c r="T547" s="121"/>
      <c r="U547" s="121"/>
      <c r="V547" s="121"/>
      <c r="W547" s="122"/>
      <c r="X547" s="113"/>
      <c r="Y547" s="105"/>
      <c r="Z547" s="105"/>
      <c r="AA547" s="105"/>
    </row>
    <row r="548" spans="1:27" ht="34.5" customHeight="1" x14ac:dyDescent="0.25">
      <c r="A548" s="428" t="s">
        <v>1915</v>
      </c>
      <c r="B548" s="199"/>
      <c r="C548" s="199"/>
      <c r="D548" s="199" t="s">
        <v>130</v>
      </c>
      <c r="E548" s="197" t="s">
        <v>523</v>
      </c>
      <c r="F548" s="198">
        <v>15</v>
      </c>
      <c r="G548" s="198"/>
      <c r="H548" s="246">
        <f t="shared" si="41"/>
        <v>0</v>
      </c>
      <c r="I548" s="964"/>
      <c r="J548" s="190"/>
      <c r="K548" s="135"/>
      <c r="L548" s="105"/>
      <c r="M548" s="105"/>
      <c r="N548" s="105"/>
      <c r="O548" s="135"/>
      <c r="Q548" s="105"/>
      <c r="R548" s="105"/>
      <c r="S548" s="120"/>
      <c r="T548" s="121"/>
      <c r="U548" s="121"/>
      <c r="V548" s="121"/>
      <c r="W548" s="122"/>
      <c r="X548" s="113"/>
      <c r="Y548" s="105"/>
      <c r="Z548" s="105"/>
      <c r="AA548" s="105"/>
    </row>
    <row r="549" spans="1:27" ht="34.5" customHeight="1" x14ac:dyDescent="0.25">
      <c r="A549" s="428" t="s">
        <v>1916</v>
      </c>
      <c r="B549" s="199"/>
      <c r="C549" s="199"/>
      <c r="D549" s="199" t="s">
        <v>130</v>
      </c>
      <c r="E549" s="197" t="s">
        <v>515</v>
      </c>
      <c r="F549" s="198">
        <v>80</v>
      </c>
      <c r="G549" s="198"/>
      <c r="H549" s="246">
        <f t="shared" si="41"/>
        <v>0</v>
      </c>
      <c r="I549" s="964"/>
      <c r="J549" s="190"/>
      <c r="K549" s="135"/>
      <c r="L549" s="105"/>
      <c r="M549" s="105"/>
      <c r="N549" s="105"/>
      <c r="O549" s="135"/>
      <c r="Q549" s="105"/>
      <c r="R549" s="105"/>
      <c r="S549" s="120"/>
      <c r="T549" s="121"/>
      <c r="U549" s="121"/>
      <c r="V549" s="121"/>
      <c r="W549" s="122"/>
      <c r="X549" s="113"/>
      <c r="Y549" s="105"/>
      <c r="Z549" s="105"/>
      <c r="AA549" s="105"/>
    </row>
    <row r="550" spans="1:27" ht="34.5" customHeight="1" x14ac:dyDescent="0.25">
      <c r="A550" s="428" t="s">
        <v>1917</v>
      </c>
      <c r="B550" s="199"/>
      <c r="C550" s="199"/>
      <c r="D550" s="199" t="s">
        <v>130</v>
      </c>
      <c r="E550" s="197" t="s">
        <v>418</v>
      </c>
      <c r="F550" s="198">
        <v>10</v>
      </c>
      <c r="G550" s="198"/>
      <c r="H550" s="246">
        <f t="shared" si="41"/>
        <v>0</v>
      </c>
      <c r="I550" s="964"/>
      <c r="J550" s="105"/>
      <c r="K550" s="135"/>
      <c r="L550" s="105"/>
      <c r="M550" s="105"/>
      <c r="N550" s="105"/>
      <c r="O550" s="135"/>
      <c r="Q550" s="105"/>
      <c r="R550" s="105"/>
      <c r="S550" s="120"/>
      <c r="T550" s="121"/>
      <c r="U550" s="121"/>
      <c r="V550" s="121"/>
      <c r="W550" s="122"/>
      <c r="X550" s="113"/>
      <c r="Y550" s="105"/>
      <c r="Z550" s="105"/>
      <c r="AA550" s="105"/>
    </row>
    <row r="551" spans="1:27" ht="34.5" customHeight="1" x14ac:dyDescent="0.25">
      <c r="A551" s="428" t="s">
        <v>1918</v>
      </c>
      <c r="B551" s="199"/>
      <c r="C551" s="199"/>
      <c r="D551" s="199" t="s">
        <v>130</v>
      </c>
      <c r="E551" s="197" t="s">
        <v>244</v>
      </c>
      <c r="F551" s="198">
        <v>16</v>
      </c>
      <c r="G551" s="198"/>
      <c r="H551" s="246">
        <f t="shared" si="41"/>
        <v>0</v>
      </c>
      <c r="I551" s="964"/>
      <c r="J551" s="105"/>
      <c r="K551" s="135"/>
      <c r="L551" s="105"/>
      <c r="M551" s="105"/>
      <c r="N551" s="105"/>
      <c r="O551" s="135"/>
      <c r="Q551" s="105"/>
      <c r="R551" s="105"/>
      <c r="S551" s="120"/>
      <c r="T551" s="121"/>
      <c r="U551" s="121"/>
      <c r="V551" s="121"/>
      <c r="W551" s="122"/>
      <c r="X551" s="113"/>
      <c r="Y551" s="105"/>
      <c r="Z551" s="105"/>
      <c r="AA551" s="105"/>
    </row>
    <row r="552" spans="1:27" ht="34.5" customHeight="1" x14ac:dyDescent="0.25">
      <c r="A552" s="428" t="s">
        <v>1919</v>
      </c>
      <c r="B552" s="199"/>
      <c r="C552" s="199"/>
      <c r="D552" s="199" t="s">
        <v>133</v>
      </c>
      <c r="E552" s="197" t="s">
        <v>518</v>
      </c>
      <c r="F552" s="198">
        <v>6</v>
      </c>
      <c r="G552" s="198"/>
      <c r="H552" s="246">
        <f t="shared" si="41"/>
        <v>0</v>
      </c>
      <c r="I552" s="964"/>
      <c r="J552" s="105"/>
      <c r="K552" s="135"/>
      <c r="L552" s="105"/>
      <c r="M552" s="105"/>
      <c r="N552" s="105"/>
      <c r="O552" s="135"/>
      <c r="Q552" s="105"/>
      <c r="R552" s="255"/>
      <c r="S552" s="120"/>
      <c r="T552" s="121"/>
      <c r="U552" s="121"/>
      <c r="V552" s="121"/>
      <c r="W552" s="122"/>
      <c r="X552" s="113"/>
      <c r="Y552" s="105"/>
      <c r="Z552" s="105"/>
      <c r="AA552" s="105"/>
    </row>
    <row r="553" spans="1:27" ht="34.5" customHeight="1" x14ac:dyDescent="0.25">
      <c r="A553" s="428" t="s">
        <v>1920</v>
      </c>
      <c r="B553" s="199"/>
      <c r="C553" s="199"/>
      <c r="D553" s="199" t="s">
        <v>130</v>
      </c>
      <c r="E553" s="197" t="s">
        <v>282</v>
      </c>
      <c r="F553" s="198">
        <v>16</v>
      </c>
      <c r="G553" s="198"/>
      <c r="H553" s="246">
        <f t="shared" si="41"/>
        <v>0</v>
      </c>
      <c r="I553" s="964"/>
      <c r="J553" s="105"/>
      <c r="K553" s="135"/>
      <c r="L553" s="105"/>
      <c r="M553" s="105"/>
      <c r="N553" s="105"/>
      <c r="O553" s="135"/>
      <c r="Q553" s="105"/>
      <c r="R553" s="193"/>
      <c r="S553" s="120"/>
      <c r="T553" s="121"/>
      <c r="U553" s="121"/>
      <c r="V553" s="121"/>
      <c r="W553" s="122"/>
      <c r="X553" s="113"/>
      <c r="Y553" s="105"/>
      <c r="Z553" s="105"/>
      <c r="AA553" s="105"/>
    </row>
    <row r="554" spans="1:27" ht="34.5" customHeight="1" x14ac:dyDescent="0.25">
      <c r="A554" s="428" t="s">
        <v>1921</v>
      </c>
      <c r="B554" s="247" t="s">
        <v>878</v>
      </c>
      <c r="C554" s="247"/>
      <c r="D554" s="199" t="s">
        <v>130</v>
      </c>
      <c r="E554" s="197" t="s">
        <v>879</v>
      </c>
      <c r="F554" s="198">
        <v>1</v>
      </c>
      <c r="G554" s="198">
        <f>'CPU-ELÉTRICA'!G58</f>
        <v>0</v>
      </c>
      <c r="H554" s="246">
        <f t="shared" si="41"/>
        <v>0</v>
      </c>
      <c r="I554" s="964"/>
      <c r="J554" s="105"/>
      <c r="K554" s="135"/>
      <c r="L554" s="105"/>
      <c r="M554" s="105"/>
      <c r="N554" s="105"/>
      <c r="O554" s="135"/>
      <c r="Q554" s="105"/>
      <c r="R554" s="105"/>
      <c r="S554" s="120"/>
      <c r="T554" s="121"/>
      <c r="U554" s="121"/>
      <c r="V554" s="121"/>
      <c r="W554" s="122"/>
      <c r="X554" s="113"/>
      <c r="Y554" s="105"/>
      <c r="Z554" s="105"/>
      <c r="AA554" s="105"/>
    </row>
    <row r="555" spans="1:27" ht="12.75" customHeight="1" x14ac:dyDescent="0.25">
      <c r="A555" s="215"/>
      <c r="B555" s="237"/>
      <c r="C555" s="237"/>
      <c r="D555" s="215"/>
      <c r="E555" s="215" t="s">
        <v>880</v>
      </c>
      <c r="F555" s="215"/>
      <c r="G555" s="216">
        <f>SUM(H510:H554)</f>
        <v>0</v>
      </c>
      <c r="H555" s="216"/>
      <c r="I555" s="964"/>
      <c r="J555" s="105"/>
      <c r="K555" s="135"/>
      <c r="L555" s="105"/>
      <c r="M555" s="105"/>
      <c r="N555" s="105"/>
      <c r="O555" s="135"/>
      <c r="Q555" s="105"/>
      <c r="R555" s="105"/>
      <c r="S555" s="120"/>
      <c r="T555" s="121"/>
      <c r="U555" s="121"/>
      <c r="V555" s="121"/>
      <c r="W555" s="122"/>
      <c r="X555" s="113"/>
      <c r="Y555" s="105"/>
      <c r="Z555" s="105"/>
      <c r="AA555" s="105"/>
    </row>
    <row r="556" spans="1:27" ht="12.75" customHeight="1" x14ac:dyDescent="0.25">
      <c r="A556" s="267"/>
      <c r="B556" s="268"/>
      <c r="C556" s="268"/>
      <c r="D556" s="267"/>
      <c r="E556" s="267" t="s">
        <v>881</v>
      </c>
      <c r="F556" s="267"/>
      <c r="G556" s="256">
        <f>SUM(H421:H554)</f>
        <v>0</v>
      </c>
      <c r="H556" s="267"/>
      <c r="I556" s="964"/>
      <c r="J556" s="105"/>
      <c r="K556" s="135"/>
      <c r="L556" s="105"/>
      <c r="M556" s="105"/>
      <c r="N556" s="105"/>
      <c r="O556" s="135"/>
      <c r="Q556" s="105"/>
      <c r="R556" s="105"/>
      <c r="S556" s="120"/>
      <c r="T556" s="121"/>
      <c r="U556" s="121"/>
      <c r="V556" s="121"/>
      <c r="W556" s="122"/>
      <c r="X556" s="113"/>
      <c r="Y556" s="105"/>
      <c r="Z556" s="105"/>
      <c r="AA556" s="105"/>
    </row>
    <row r="557" spans="1:27" ht="12.75" customHeight="1" x14ac:dyDescent="0.25">
      <c r="A557" s="194" t="s">
        <v>452</v>
      </c>
      <c r="B557" s="203"/>
      <c r="C557" s="203"/>
      <c r="D557" s="195"/>
      <c r="E557" s="196" t="s">
        <v>524</v>
      </c>
      <c r="F557" s="195"/>
      <c r="G557" s="195"/>
      <c r="H557" s="195"/>
      <c r="I557" s="964"/>
      <c r="J557" s="105"/>
      <c r="K557" s="135"/>
      <c r="L557" s="105"/>
      <c r="M557" s="105"/>
      <c r="N557" s="105"/>
      <c r="O557" s="135"/>
      <c r="Q557" s="105"/>
      <c r="R557" s="105"/>
      <c r="S557" s="120"/>
      <c r="T557" s="121"/>
      <c r="U557" s="121"/>
      <c r="V557" s="121"/>
      <c r="W557" s="122"/>
      <c r="X557" s="113"/>
      <c r="Y557" s="105"/>
      <c r="Z557" s="105"/>
      <c r="AA557" s="105"/>
    </row>
    <row r="558" spans="1:27" ht="12.75" customHeight="1" x14ac:dyDescent="0.25">
      <c r="A558" s="201" t="s">
        <v>1922</v>
      </c>
      <c r="B558" s="201"/>
      <c r="C558" s="201"/>
      <c r="D558" s="202"/>
      <c r="E558" s="202" t="s">
        <v>882</v>
      </c>
      <c r="F558" s="202"/>
      <c r="G558" s="202"/>
      <c r="H558" s="202"/>
      <c r="I558" s="964"/>
      <c r="J558" s="105"/>
      <c r="K558" s="135"/>
      <c r="L558" s="105"/>
      <c r="M558" s="105"/>
      <c r="N558" s="105"/>
      <c r="O558" s="135"/>
      <c r="Q558" s="105"/>
      <c r="R558" s="105"/>
      <c r="S558" s="120"/>
      <c r="T558" s="121"/>
      <c r="U558" s="121"/>
      <c r="V558" s="121"/>
      <c r="W558" s="122"/>
      <c r="X558" s="113"/>
      <c r="Y558" s="105"/>
      <c r="Z558" s="105"/>
      <c r="AA558" s="105"/>
    </row>
    <row r="559" spans="1:27" ht="34.5" customHeight="1" x14ac:dyDescent="0.25">
      <c r="A559" s="428" t="s">
        <v>1923</v>
      </c>
      <c r="B559" s="109"/>
      <c r="C559" s="109"/>
      <c r="D559" s="199" t="s">
        <v>130</v>
      </c>
      <c r="E559" s="197" t="s">
        <v>329</v>
      </c>
      <c r="F559" s="198">
        <v>1</v>
      </c>
      <c r="G559" s="198"/>
      <c r="H559" s="246">
        <f t="shared" ref="H559:H596" si="42">F559*G559</f>
        <v>0</v>
      </c>
      <c r="I559" s="964"/>
      <c r="J559" s="105"/>
      <c r="K559" s="135"/>
      <c r="L559" s="105"/>
      <c r="M559" s="105"/>
      <c r="N559" s="105"/>
      <c r="O559" s="135"/>
      <c r="Q559" s="105"/>
      <c r="R559" s="142"/>
      <c r="S559" s="120"/>
      <c r="T559" s="121"/>
      <c r="U559" s="170"/>
      <c r="V559" s="121"/>
      <c r="W559" s="171"/>
      <c r="X559" s="113"/>
      <c r="Y559" s="105"/>
      <c r="Z559" s="105"/>
      <c r="AA559" s="105"/>
    </row>
    <row r="560" spans="1:27" ht="34.5" customHeight="1" x14ac:dyDescent="0.25">
      <c r="A560" s="428" t="s">
        <v>1924</v>
      </c>
      <c r="B560" s="227"/>
      <c r="C560" s="227"/>
      <c r="D560" s="199" t="s">
        <v>130</v>
      </c>
      <c r="E560" s="197" t="s">
        <v>295</v>
      </c>
      <c r="F560" s="198">
        <v>40</v>
      </c>
      <c r="G560" s="198"/>
      <c r="H560" s="246">
        <f t="shared" si="42"/>
        <v>0</v>
      </c>
      <c r="I560" s="964"/>
      <c r="J560" s="190"/>
      <c r="K560" s="135"/>
      <c r="L560" s="105"/>
      <c r="M560" s="105"/>
      <c r="N560" s="105"/>
      <c r="O560" s="135"/>
      <c r="Q560" s="105"/>
      <c r="R560" s="105"/>
      <c r="S560" s="120"/>
      <c r="T560" s="121"/>
      <c r="U560" s="121"/>
      <c r="V560" s="121"/>
      <c r="W560" s="122"/>
      <c r="X560" s="113"/>
      <c r="Y560" s="105"/>
      <c r="Z560" s="105"/>
      <c r="AA560" s="105"/>
    </row>
    <row r="561" spans="1:27" ht="34.5" customHeight="1" x14ac:dyDescent="0.25">
      <c r="A561" s="428" t="s">
        <v>1925</v>
      </c>
      <c r="B561" s="109"/>
      <c r="C561" s="109"/>
      <c r="D561" s="199" t="s">
        <v>130</v>
      </c>
      <c r="E561" s="197" t="s">
        <v>309</v>
      </c>
      <c r="F561" s="198">
        <v>12</v>
      </c>
      <c r="G561" s="198"/>
      <c r="H561" s="246">
        <f t="shared" si="42"/>
        <v>0</v>
      </c>
      <c r="I561" s="964"/>
      <c r="J561" s="105"/>
      <c r="K561" s="135"/>
      <c r="L561" s="105"/>
      <c r="M561" s="105"/>
      <c r="N561" s="105"/>
      <c r="O561" s="135"/>
      <c r="Q561" s="105"/>
      <c r="R561" s="142"/>
      <c r="S561" s="120"/>
      <c r="T561" s="121"/>
      <c r="U561" s="170"/>
      <c r="V561" s="121"/>
      <c r="W561" s="171"/>
      <c r="X561" s="113"/>
      <c r="Y561" s="105"/>
      <c r="Z561" s="105"/>
      <c r="AA561" s="105"/>
    </row>
    <row r="562" spans="1:27" ht="34.5" customHeight="1" x14ac:dyDescent="0.25">
      <c r="A562" s="428" t="s">
        <v>1926</v>
      </c>
      <c r="B562" s="199"/>
      <c r="C562" s="199"/>
      <c r="D562" s="199" t="s">
        <v>202</v>
      </c>
      <c r="E562" s="197" t="s">
        <v>298</v>
      </c>
      <c r="F562" s="198">
        <v>3</v>
      </c>
      <c r="G562" s="198"/>
      <c r="H562" s="246">
        <f t="shared" si="42"/>
        <v>0</v>
      </c>
      <c r="I562" s="964"/>
      <c r="J562" s="105"/>
      <c r="K562" s="135"/>
      <c r="L562" s="105"/>
      <c r="M562" s="105"/>
      <c r="N562" s="105"/>
      <c r="O562" s="135"/>
      <c r="Q562" s="105"/>
      <c r="R562" s="105"/>
      <c r="S562" s="120"/>
      <c r="T562" s="121"/>
      <c r="U562" s="121"/>
      <c r="V562" s="121"/>
      <c r="W562" s="122"/>
      <c r="X562" s="113"/>
      <c r="Y562" s="105"/>
      <c r="Z562" s="105"/>
      <c r="AA562" s="105"/>
    </row>
    <row r="563" spans="1:27" ht="34.5" customHeight="1" x14ac:dyDescent="0.25">
      <c r="A563" s="428" t="s">
        <v>1927</v>
      </c>
      <c r="B563" s="199"/>
      <c r="C563" s="199"/>
      <c r="D563" s="199" t="s">
        <v>202</v>
      </c>
      <c r="E563" s="197" t="s">
        <v>297</v>
      </c>
      <c r="F563" s="198">
        <v>2</v>
      </c>
      <c r="G563" s="198"/>
      <c r="H563" s="246">
        <f t="shared" si="42"/>
        <v>0</v>
      </c>
      <c r="I563" s="964"/>
      <c r="J563" s="105"/>
      <c r="K563" s="135"/>
      <c r="L563" s="105"/>
      <c r="M563" s="105"/>
      <c r="N563" s="105"/>
      <c r="O563" s="135"/>
      <c r="Q563" s="105"/>
      <c r="R563" s="105"/>
      <c r="S563" s="120"/>
      <c r="T563" s="121"/>
      <c r="U563" s="121"/>
      <c r="V563" s="121"/>
      <c r="W563" s="122"/>
      <c r="X563" s="113"/>
      <c r="Y563" s="105"/>
      <c r="Z563" s="105"/>
      <c r="AA563" s="105"/>
    </row>
    <row r="564" spans="1:27" ht="34.5" customHeight="1" x14ac:dyDescent="0.25">
      <c r="A564" s="428" t="s">
        <v>1928</v>
      </c>
      <c r="B564" s="205"/>
      <c r="C564" s="205"/>
      <c r="D564" s="199" t="s">
        <v>133</v>
      </c>
      <c r="E564" s="197" t="s">
        <v>296</v>
      </c>
      <c r="F564" s="198">
        <v>2</v>
      </c>
      <c r="G564" s="198"/>
      <c r="H564" s="246">
        <f t="shared" si="42"/>
        <v>0</v>
      </c>
      <c r="I564" s="964"/>
      <c r="J564" s="190"/>
      <c r="K564" s="135"/>
      <c r="L564" s="105"/>
      <c r="M564" s="105"/>
      <c r="N564" s="105"/>
      <c r="O564" s="135"/>
      <c r="Q564" s="105"/>
      <c r="R564" s="105"/>
      <c r="S564" s="120"/>
      <c r="T564" s="121"/>
      <c r="U564" s="121"/>
      <c r="V564" s="121"/>
      <c r="W564" s="122"/>
      <c r="X564" s="113"/>
      <c r="Y564" s="105"/>
      <c r="Z564" s="105"/>
      <c r="AA564" s="105"/>
    </row>
    <row r="565" spans="1:27" ht="34.5" customHeight="1" x14ac:dyDescent="0.25">
      <c r="A565" s="428" t="s">
        <v>1929</v>
      </c>
      <c r="B565" s="109"/>
      <c r="C565" s="109"/>
      <c r="D565" s="199" t="s">
        <v>133</v>
      </c>
      <c r="E565" s="197" t="s">
        <v>310</v>
      </c>
      <c r="F565" s="198">
        <v>2</v>
      </c>
      <c r="G565" s="198"/>
      <c r="H565" s="246">
        <f t="shared" si="42"/>
        <v>0</v>
      </c>
      <c r="I565" s="964"/>
      <c r="J565" s="105"/>
      <c r="K565" s="135"/>
      <c r="L565" s="105"/>
      <c r="M565" s="105"/>
      <c r="N565" s="105"/>
      <c r="O565" s="135"/>
      <c r="Q565" s="105"/>
      <c r="R565" s="142"/>
      <c r="S565" s="120"/>
      <c r="T565" s="121"/>
      <c r="U565" s="170"/>
      <c r="V565" s="121"/>
      <c r="W565" s="171"/>
      <c r="X565" s="113"/>
      <c r="Y565" s="105"/>
      <c r="Z565" s="105"/>
      <c r="AA565" s="105"/>
    </row>
    <row r="566" spans="1:27" ht="34.5" customHeight="1" x14ac:dyDescent="0.25">
      <c r="A566" s="428" t="s">
        <v>1930</v>
      </c>
      <c r="B566" s="205"/>
      <c r="C566" s="205"/>
      <c r="D566" s="205" t="s">
        <v>130</v>
      </c>
      <c r="E566" s="433" t="s">
        <v>238</v>
      </c>
      <c r="F566" s="198">
        <v>8</v>
      </c>
      <c r="G566" s="198"/>
      <c r="H566" s="246">
        <f t="shared" si="42"/>
        <v>0</v>
      </c>
      <c r="I566" s="964"/>
      <c r="J566" s="105"/>
      <c r="K566" s="135"/>
      <c r="L566" s="105"/>
      <c r="M566" s="105"/>
      <c r="N566" s="105"/>
      <c r="O566" s="135"/>
      <c r="Q566" s="105"/>
      <c r="R566" s="142"/>
      <c r="S566" s="120"/>
      <c r="T566" s="121"/>
      <c r="U566" s="121"/>
      <c r="V566" s="121"/>
      <c r="W566" s="122"/>
      <c r="X566" s="113"/>
      <c r="Y566" s="105"/>
      <c r="Z566" s="105"/>
      <c r="AA566" s="105"/>
    </row>
    <row r="567" spans="1:27" ht="34.5" customHeight="1" x14ac:dyDescent="0.25">
      <c r="A567" s="428" t="s">
        <v>1931</v>
      </c>
      <c r="B567" s="205"/>
      <c r="C567" s="205"/>
      <c r="D567" s="205" t="s">
        <v>130</v>
      </c>
      <c r="E567" s="433" t="s">
        <v>239</v>
      </c>
      <c r="F567" s="198">
        <v>2</v>
      </c>
      <c r="G567" s="198"/>
      <c r="H567" s="246">
        <f t="shared" si="42"/>
        <v>0</v>
      </c>
      <c r="I567" s="964"/>
      <c r="J567" s="105"/>
      <c r="K567" s="135"/>
      <c r="L567" s="105"/>
      <c r="M567" s="105"/>
      <c r="N567" s="105"/>
      <c r="O567" s="135"/>
      <c r="Q567" s="105"/>
      <c r="R567" s="142"/>
      <c r="S567" s="120"/>
      <c r="T567" s="121"/>
      <c r="U567" s="121"/>
      <c r="V567" s="121"/>
      <c r="W567" s="122"/>
      <c r="X567" s="113"/>
      <c r="Y567" s="105"/>
      <c r="Z567" s="105"/>
      <c r="AA567" s="105"/>
    </row>
    <row r="568" spans="1:27" ht="34.5" customHeight="1" x14ac:dyDescent="0.25">
      <c r="A568" s="428" t="s">
        <v>1932</v>
      </c>
      <c r="B568" s="199"/>
      <c r="C568" s="199"/>
      <c r="D568" s="199" t="s">
        <v>130</v>
      </c>
      <c r="E568" s="243" t="s">
        <v>883</v>
      </c>
      <c r="F568" s="242">
        <v>1</v>
      </c>
      <c r="G568" s="242"/>
      <c r="H568" s="246">
        <f t="shared" si="42"/>
        <v>0</v>
      </c>
      <c r="I568" s="964"/>
      <c r="J568" s="105"/>
      <c r="K568" s="135"/>
      <c r="L568" s="105"/>
      <c r="M568" s="105"/>
      <c r="N568" s="105"/>
      <c r="O568" s="135"/>
      <c r="Q568" s="105"/>
      <c r="R568" s="142"/>
      <c r="S568" s="120"/>
      <c r="T568" s="121"/>
      <c r="U568" s="121"/>
      <c r="V568" s="121"/>
      <c r="W568" s="122"/>
      <c r="X568" s="113"/>
      <c r="Y568" s="105"/>
      <c r="Z568" s="105"/>
      <c r="AA568" s="105"/>
    </row>
    <row r="569" spans="1:27" ht="34.5" customHeight="1" x14ac:dyDescent="0.25">
      <c r="A569" s="428" t="s">
        <v>1933</v>
      </c>
      <c r="B569" s="205"/>
      <c r="C569" s="205"/>
      <c r="D569" s="199" t="s">
        <v>130</v>
      </c>
      <c r="E569" s="197" t="s">
        <v>236</v>
      </c>
      <c r="F569" s="198">
        <v>1</v>
      </c>
      <c r="G569" s="198"/>
      <c r="H569" s="246">
        <f t="shared" si="42"/>
        <v>0</v>
      </c>
      <c r="I569" s="964"/>
      <c r="J569" s="105"/>
      <c r="K569" s="135"/>
      <c r="L569" s="105"/>
      <c r="M569" s="105"/>
      <c r="N569" s="105"/>
      <c r="O569" s="135"/>
      <c r="Q569" s="105"/>
      <c r="R569" s="142"/>
      <c r="S569" s="120"/>
      <c r="T569" s="121"/>
      <c r="U569" s="121"/>
      <c r="V569" s="121"/>
      <c r="W569" s="122"/>
      <c r="X569" s="113"/>
      <c r="Y569" s="105"/>
      <c r="Z569" s="105"/>
      <c r="AA569" s="105"/>
    </row>
    <row r="570" spans="1:27" ht="34.5" customHeight="1" x14ac:dyDescent="0.25">
      <c r="A570" s="428" t="s">
        <v>1934</v>
      </c>
      <c r="B570" s="199"/>
      <c r="C570" s="199"/>
      <c r="D570" s="199" t="s">
        <v>130</v>
      </c>
      <c r="E570" s="197" t="s">
        <v>526</v>
      </c>
      <c r="F570" s="198">
        <v>1</v>
      </c>
      <c r="G570" s="198"/>
      <c r="H570" s="246">
        <f t="shared" si="42"/>
        <v>0</v>
      </c>
      <c r="I570" s="964"/>
      <c r="J570" s="105"/>
      <c r="K570" s="135"/>
      <c r="L570" s="105"/>
      <c r="M570" s="105"/>
      <c r="N570" s="105"/>
      <c r="O570" s="135"/>
      <c r="Q570" s="105"/>
      <c r="R570" s="142"/>
      <c r="S570" s="120"/>
      <c r="T570" s="121"/>
      <c r="U570" s="121"/>
      <c r="V570" s="121"/>
      <c r="W570" s="122"/>
      <c r="X570" s="113"/>
      <c r="Y570" s="105"/>
      <c r="Z570" s="105"/>
      <c r="AA570" s="105"/>
    </row>
    <row r="571" spans="1:27" ht="34.5" customHeight="1" x14ac:dyDescent="0.25">
      <c r="A571" s="428" t="s">
        <v>1935</v>
      </c>
      <c r="B571" s="199"/>
      <c r="C571" s="199"/>
      <c r="D571" s="199" t="s">
        <v>130</v>
      </c>
      <c r="E571" s="197" t="s">
        <v>240</v>
      </c>
      <c r="F571" s="198">
        <v>4</v>
      </c>
      <c r="G571" s="198"/>
      <c r="H571" s="246">
        <f t="shared" si="42"/>
        <v>0</v>
      </c>
      <c r="I571" s="964"/>
      <c r="J571" s="105"/>
      <c r="K571" s="135"/>
      <c r="L571" s="105"/>
      <c r="M571" s="105"/>
      <c r="N571" s="105"/>
      <c r="O571" s="135"/>
      <c r="Q571" s="105"/>
      <c r="R571" s="105"/>
      <c r="S571" s="120"/>
      <c r="T571" s="121"/>
      <c r="U571" s="121"/>
      <c r="V571" s="121"/>
      <c r="W571" s="122"/>
      <c r="X571" s="113"/>
      <c r="Y571" s="105"/>
      <c r="Z571" s="105"/>
      <c r="AA571" s="105"/>
    </row>
    <row r="572" spans="1:27" ht="34.5" customHeight="1" x14ac:dyDescent="0.25">
      <c r="A572" s="428" t="s">
        <v>1936</v>
      </c>
      <c r="B572" s="199"/>
      <c r="C572" s="199"/>
      <c r="D572" s="199" t="s">
        <v>130</v>
      </c>
      <c r="E572" s="197" t="s">
        <v>605</v>
      </c>
      <c r="F572" s="198">
        <v>3</v>
      </c>
      <c r="G572" s="198"/>
      <c r="H572" s="246">
        <f t="shared" si="42"/>
        <v>0</v>
      </c>
      <c r="I572" s="964"/>
      <c r="J572" s="105"/>
      <c r="K572" s="135"/>
      <c r="L572" s="105"/>
      <c r="M572" s="105"/>
      <c r="N572" s="105"/>
      <c r="O572" s="135"/>
      <c r="Q572" s="105"/>
      <c r="R572" s="105"/>
      <c r="S572" s="120"/>
      <c r="T572" s="121"/>
      <c r="U572" s="121"/>
      <c r="V572" s="121"/>
      <c r="W572" s="122"/>
      <c r="X572" s="113"/>
      <c r="Y572" s="105"/>
      <c r="Z572" s="105"/>
      <c r="AA572" s="105"/>
    </row>
    <row r="573" spans="1:27" ht="34.5" customHeight="1" x14ac:dyDescent="0.25">
      <c r="A573" s="428" t="s">
        <v>1937</v>
      </c>
      <c r="B573" s="109"/>
      <c r="C573" s="109"/>
      <c r="D573" s="257" t="s">
        <v>133</v>
      </c>
      <c r="E573" s="197" t="s">
        <v>241</v>
      </c>
      <c r="F573" s="204">
        <v>1</v>
      </c>
      <c r="G573" s="204"/>
      <c r="H573" s="246">
        <f t="shared" si="42"/>
        <v>0</v>
      </c>
      <c r="I573" s="964"/>
      <c r="J573" s="105"/>
      <c r="K573" s="135"/>
      <c r="L573" s="105"/>
      <c r="M573" s="105"/>
      <c r="N573" s="105"/>
      <c r="O573" s="135"/>
      <c r="Q573" s="105"/>
      <c r="R573" s="142"/>
      <c r="S573" s="120"/>
      <c r="T573" s="121"/>
      <c r="U573" s="170"/>
      <c r="V573" s="121"/>
      <c r="W573" s="171"/>
      <c r="X573" s="113"/>
      <c r="Y573" s="105"/>
      <c r="Z573" s="105"/>
      <c r="AA573" s="105"/>
    </row>
    <row r="574" spans="1:27" ht="34.5" customHeight="1" x14ac:dyDescent="0.25">
      <c r="A574" s="428" t="s">
        <v>1938</v>
      </c>
      <c r="B574" s="199"/>
      <c r="C574" s="199"/>
      <c r="D574" s="257" t="s">
        <v>130</v>
      </c>
      <c r="E574" s="197" t="s">
        <v>313</v>
      </c>
      <c r="F574" s="204">
        <v>4</v>
      </c>
      <c r="G574" s="204"/>
      <c r="H574" s="246">
        <f t="shared" si="42"/>
        <v>0</v>
      </c>
      <c r="I574" s="964"/>
      <c r="J574" s="190"/>
      <c r="K574" s="135"/>
      <c r="L574" s="105"/>
      <c r="M574" s="105"/>
      <c r="N574" s="105"/>
      <c r="O574" s="135"/>
      <c r="Q574" s="105"/>
      <c r="R574" s="105"/>
      <c r="S574" s="120"/>
      <c r="T574" s="121"/>
      <c r="U574" s="121"/>
      <c r="V574" s="121"/>
      <c r="W574" s="122"/>
      <c r="X574" s="113"/>
      <c r="Y574" s="105"/>
      <c r="Z574" s="105"/>
      <c r="AA574" s="105"/>
    </row>
    <row r="575" spans="1:27" ht="34.5" customHeight="1" x14ac:dyDescent="0.25">
      <c r="A575" s="428" t="s">
        <v>1939</v>
      </c>
      <c r="B575" s="199"/>
      <c r="C575" s="199"/>
      <c r="D575" s="257" t="s">
        <v>130</v>
      </c>
      <c r="E575" s="197" t="s">
        <v>299</v>
      </c>
      <c r="F575" s="204">
        <v>10</v>
      </c>
      <c r="G575" s="204"/>
      <c r="H575" s="246">
        <f t="shared" si="42"/>
        <v>0</v>
      </c>
      <c r="I575" s="964"/>
      <c r="J575" s="190"/>
      <c r="K575" s="135"/>
      <c r="L575" s="105"/>
      <c r="M575" s="105"/>
      <c r="N575" s="105"/>
      <c r="O575" s="135"/>
      <c r="Q575" s="105"/>
      <c r="R575" s="105"/>
      <c r="S575" s="120"/>
      <c r="T575" s="121"/>
      <c r="U575" s="121"/>
      <c r="V575" s="121"/>
      <c r="W575" s="122"/>
      <c r="X575" s="113"/>
      <c r="Y575" s="105"/>
      <c r="Z575" s="105"/>
      <c r="AA575" s="105"/>
    </row>
    <row r="576" spans="1:27" ht="34.5" customHeight="1" x14ac:dyDescent="0.25">
      <c r="A576" s="428" t="s">
        <v>1940</v>
      </c>
      <c r="B576" s="199"/>
      <c r="C576" s="199"/>
      <c r="D576" s="257" t="s">
        <v>130</v>
      </c>
      <c r="E576" s="197" t="s">
        <v>314</v>
      </c>
      <c r="F576" s="204">
        <v>18</v>
      </c>
      <c r="G576" s="204"/>
      <c r="H576" s="246">
        <f t="shared" si="42"/>
        <v>0</v>
      </c>
      <c r="I576" s="964"/>
      <c r="J576" s="105"/>
      <c r="K576" s="135"/>
      <c r="L576" s="105"/>
      <c r="M576" s="105"/>
      <c r="N576" s="105"/>
      <c r="O576" s="135"/>
      <c r="Q576" s="105"/>
      <c r="R576" s="105"/>
      <c r="S576" s="120"/>
      <c r="T576" s="121"/>
      <c r="U576" s="121"/>
      <c r="V576" s="121"/>
      <c r="W576" s="122"/>
      <c r="X576" s="113"/>
      <c r="Y576" s="105"/>
      <c r="Z576" s="105"/>
      <c r="AA576" s="105"/>
    </row>
    <row r="577" spans="1:27" ht="34.5" customHeight="1" x14ac:dyDescent="0.25">
      <c r="A577" s="428" t="s">
        <v>1941</v>
      </c>
      <c r="B577" s="199"/>
      <c r="C577" s="199"/>
      <c r="D577" s="257" t="s">
        <v>130</v>
      </c>
      <c r="E577" s="197" t="s">
        <v>300</v>
      </c>
      <c r="F577" s="204">
        <v>4</v>
      </c>
      <c r="G577" s="204"/>
      <c r="H577" s="246">
        <f t="shared" si="42"/>
        <v>0</v>
      </c>
      <c r="I577" s="964"/>
      <c r="J577" s="105"/>
      <c r="K577" s="135"/>
      <c r="L577" s="105"/>
      <c r="M577" s="105"/>
      <c r="N577" s="105"/>
      <c r="O577" s="135"/>
      <c r="Q577" s="105"/>
      <c r="R577" s="105"/>
      <c r="S577" s="120"/>
      <c r="T577" s="121"/>
      <c r="U577" s="121"/>
      <c r="V577" s="121"/>
      <c r="W577" s="122"/>
      <c r="X577" s="113"/>
      <c r="Y577" s="105"/>
      <c r="Z577" s="105"/>
      <c r="AA577" s="105"/>
    </row>
    <row r="578" spans="1:27" ht="34.5" customHeight="1" x14ac:dyDescent="0.25">
      <c r="A578" s="428" t="s">
        <v>1942</v>
      </c>
      <c r="B578" s="199"/>
      <c r="C578" s="199"/>
      <c r="D578" s="257" t="s">
        <v>151</v>
      </c>
      <c r="E578" s="197" t="s">
        <v>301</v>
      </c>
      <c r="F578" s="204">
        <v>5</v>
      </c>
      <c r="G578" s="204"/>
      <c r="H578" s="246">
        <f t="shared" si="42"/>
        <v>0</v>
      </c>
      <c r="I578" s="964"/>
      <c r="J578" s="105"/>
      <c r="K578" s="135"/>
      <c r="L578" s="105"/>
      <c r="M578" s="105"/>
      <c r="N578" s="105"/>
      <c r="O578" s="135"/>
      <c r="Q578" s="105"/>
      <c r="R578" s="105"/>
      <c r="S578" s="120"/>
      <c r="T578" s="121"/>
      <c r="U578" s="121"/>
      <c r="V578" s="121"/>
      <c r="W578" s="122"/>
      <c r="X578" s="113"/>
      <c r="Y578" s="105"/>
      <c r="Z578" s="105"/>
      <c r="AA578" s="105"/>
    </row>
    <row r="579" spans="1:27" ht="34.5" customHeight="1" x14ac:dyDescent="0.25">
      <c r="A579" s="428" t="s">
        <v>1943</v>
      </c>
      <c r="B579" s="109"/>
      <c r="C579" s="109"/>
      <c r="D579" s="257" t="s">
        <v>130</v>
      </c>
      <c r="E579" s="197" t="s">
        <v>315</v>
      </c>
      <c r="F579" s="204">
        <v>2</v>
      </c>
      <c r="G579" s="204"/>
      <c r="H579" s="198">
        <f t="shared" si="42"/>
        <v>0</v>
      </c>
      <c r="I579" s="964"/>
      <c r="J579" s="105"/>
      <c r="K579" s="135"/>
      <c r="L579" s="105"/>
      <c r="M579" s="105"/>
      <c r="N579" s="105"/>
      <c r="O579" s="135"/>
      <c r="Q579" s="105"/>
      <c r="R579" s="142"/>
      <c r="S579" s="120"/>
      <c r="T579" s="121"/>
      <c r="U579" s="170"/>
      <c r="V579" s="121"/>
      <c r="W579" s="171"/>
      <c r="X579" s="113"/>
      <c r="Y579" s="105"/>
      <c r="Z579" s="105"/>
      <c r="AA579" s="105"/>
    </row>
    <row r="580" spans="1:27" ht="34.5" customHeight="1" x14ac:dyDescent="0.25">
      <c r="A580" s="428" t="s">
        <v>1944</v>
      </c>
      <c r="B580" s="109"/>
      <c r="C580" s="1089"/>
      <c r="D580" s="434" t="s">
        <v>130</v>
      </c>
      <c r="E580" s="435" t="s">
        <v>302</v>
      </c>
      <c r="F580" s="436">
        <v>2</v>
      </c>
      <c r="G580" s="436"/>
      <c r="H580" s="261">
        <f t="shared" si="42"/>
        <v>0</v>
      </c>
      <c r="I580" s="964"/>
      <c r="J580" s="105"/>
      <c r="K580" s="135"/>
      <c r="L580" s="105"/>
      <c r="M580" s="105"/>
      <c r="N580" s="105"/>
      <c r="O580" s="135"/>
      <c r="Q580" s="105"/>
      <c r="R580" s="142"/>
      <c r="S580" s="120"/>
      <c r="T580" s="121"/>
      <c r="U580" s="170"/>
      <c r="V580" s="121"/>
      <c r="W580" s="171"/>
      <c r="X580" s="113"/>
      <c r="Y580" s="105"/>
      <c r="Z580" s="105"/>
      <c r="AA580" s="105"/>
    </row>
    <row r="581" spans="1:27" ht="34.5" customHeight="1" x14ac:dyDescent="0.25">
      <c r="A581" s="428" t="s">
        <v>1945</v>
      </c>
      <c r="B581" s="109"/>
      <c r="C581" s="109"/>
      <c r="D581" s="257" t="s">
        <v>130</v>
      </c>
      <c r="E581" s="197" t="s">
        <v>303</v>
      </c>
      <c r="F581" s="204">
        <v>1</v>
      </c>
      <c r="G581" s="204"/>
      <c r="H581" s="198">
        <f t="shared" si="42"/>
        <v>0</v>
      </c>
      <c r="I581" s="964"/>
      <c r="J581" s="105"/>
      <c r="K581" s="135"/>
      <c r="L581" s="105"/>
      <c r="M581" s="105"/>
      <c r="N581" s="105"/>
      <c r="O581" s="135"/>
      <c r="Q581" s="105"/>
      <c r="R581" s="142"/>
      <c r="S581" s="120"/>
      <c r="T581" s="121"/>
      <c r="U581" s="170"/>
      <c r="V581" s="121"/>
      <c r="W581" s="171"/>
      <c r="X581" s="113"/>
      <c r="Y581" s="105"/>
      <c r="Z581" s="105"/>
      <c r="AA581" s="105"/>
    </row>
    <row r="582" spans="1:27" ht="34.5" customHeight="1" x14ac:dyDescent="0.25">
      <c r="A582" s="428" t="s">
        <v>1946</v>
      </c>
      <c r="B582" s="199"/>
      <c r="C582" s="199"/>
      <c r="D582" s="257" t="s">
        <v>151</v>
      </c>
      <c r="E582" s="197" t="s">
        <v>316</v>
      </c>
      <c r="F582" s="204">
        <v>0.5</v>
      </c>
      <c r="G582" s="204"/>
      <c r="H582" s="198">
        <f t="shared" si="42"/>
        <v>0</v>
      </c>
      <c r="I582" s="964"/>
      <c r="J582" s="190"/>
      <c r="K582" s="135"/>
      <c r="L582" s="105"/>
      <c r="M582" s="105"/>
      <c r="N582" s="105"/>
      <c r="O582" s="135"/>
      <c r="Q582" s="105"/>
      <c r="R582" s="105"/>
      <c r="S582" s="120"/>
      <c r="T582" s="121"/>
      <c r="U582" s="121"/>
      <c r="V582" s="121"/>
      <c r="W582" s="122"/>
      <c r="X582" s="113"/>
      <c r="Y582" s="105"/>
      <c r="Z582" s="105"/>
      <c r="AA582" s="105"/>
    </row>
    <row r="583" spans="1:27" ht="34.5" customHeight="1" x14ac:dyDescent="0.25">
      <c r="A583" s="428" t="s">
        <v>1947</v>
      </c>
      <c r="B583" s="199"/>
      <c r="C583" s="199"/>
      <c r="D583" s="257" t="s">
        <v>130</v>
      </c>
      <c r="E583" s="197" t="s">
        <v>304</v>
      </c>
      <c r="F583" s="204">
        <v>2</v>
      </c>
      <c r="G583" s="204"/>
      <c r="H583" s="198">
        <f t="shared" si="42"/>
        <v>0</v>
      </c>
      <c r="I583" s="964"/>
      <c r="J583" s="190"/>
      <c r="K583" s="135"/>
      <c r="L583" s="105"/>
      <c r="M583" s="105"/>
      <c r="N583" s="105"/>
      <c r="O583" s="135"/>
      <c r="Q583" s="105"/>
      <c r="R583" s="105"/>
      <c r="S583" s="120"/>
      <c r="T583" s="121"/>
      <c r="U583" s="121"/>
      <c r="V583" s="121"/>
      <c r="W583" s="122"/>
      <c r="X583" s="113"/>
      <c r="Y583" s="105"/>
      <c r="Z583" s="105"/>
      <c r="AA583" s="105"/>
    </row>
    <row r="584" spans="1:27" ht="34.5" customHeight="1" x14ac:dyDescent="0.25">
      <c r="A584" s="428" t="s">
        <v>1948</v>
      </c>
      <c r="B584" s="199"/>
      <c r="C584" s="199"/>
      <c r="D584" s="257" t="s">
        <v>130</v>
      </c>
      <c r="E584" s="197" t="s">
        <v>2301</v>
      </c>
      <c r="F584" s="204">
        <v>6</v>
      </c>
      <c r="G584" s="204"/>
      <c r="H584" s="198">
        <f t="shared" si="42"/>
        <v>0</v>
      </c>
      <c r="I584" s="964"/>
      <c r="J584" s="105"/>
      <c r="K584" s="135"/>
      <c r="L584" s="105"/>
      <c r="M584" s="105"/>
      <c r="N584" s="105"/>
      <c r="O584" s="135"/>
      <c r="Q584" s="105"/>
      <c r="R584" s="105"/>
      <c r="S584" s="120"/>
      <c r="T584" s="121"/>
      <c r="U584" s="121"/>
      <c r="V584" s="121"/>
      <c r="W584" s="122"/>
      <c r="X584" s="113"/>
      <c r="Y584" s="105"/>
      <c r="Z584" s="105"/>
      <c r="AA584" s="105"/>
    </row>
    <row r="585" spans="1:27" ht="34.5" customHeight="1" x14ac:dyDescent="0.25">
      <c r="A585" s="428" t="s">
        <v>1949</v>
      </c>
      <c r="B585" s="199"/>
      <c r="C585" s="199"/>
      <c r="D585" s="257" t="s">
        <v>130</v>
      </c>
      <c r="E585" s="197" t="s">
        <v>317</v>
      </c>
      <c r="F585" s="204">
        <v>16</v>
      </c>
      <c r="G585" s="204"/>
      <c r="H585" s="198">
        <f t="shared" si="42"/>
        <v>0</v>
      </c>
      <c r="I585" s="964"/>
      <c r="J585" s="190"/>
      <c r="K585" s="135"/>
      <c r="L585" s="105"/>
      <c r="M585" s="105"/>
      <c r="N585" s="105"/>
      <c r="O585" s="135"/>
      <c r="Q585" s="105"/>
      <c r="R585" s="105"/>
      <c r="S585" s="120"/>
      <c r="T585" s="121"/>
      <c r="U585" s="121"/>
      <c r="V585" s="121"/>
      <c r="W585" s="122"/>
      <c r="X585" s="113"/>
      <c r="Y585" s="105"/>
      <c r="Z585" s="105"/>
      <c r="AA585" s="105"/>
    </row>
    <row r="586" spans="1:27" ht="34.5" customHeight="1" x14ac:dyDescent="0.25">
      <c r="A586" s="428" t="s">
        <v>1950</v>
      </c>
      <c r="B586" s="199"/>
      <c r="C586" s="199"/>
      <c r="D586" s="257" t="s">
        <v>130</v>
      </c>
      <c r="E586" s="197" t="s">
        <v>606</v>
      </c>
      <c r="F586" s="204">
        <v>8</v>
      </c>
      <c r="G586" s="204"/>
      <c r="H586" s="198">
        <f t="shared" si="42"/>
        <v>0</v>
      </c>
      <c r="I586" s="964"/>
      <c r="J586" s="105"/>
      <c r="K586" s="135"/>
      <c r="L586" s="105"/>
      <c r="M586" s="105"/>
      <c r="N586" s="105"/>
      <c r="O586" s="135"/>
      <c r="Q586" s="105"/>
      <c r="R586" s="105"/>
      <c r="S586" s="120"/>
      <c r="T586" s="121"/>
      <c r="U586" s="121"/>
      <c r="V586" s="121"/>
      <c r="W586" s="122"/>
      <c r="X586" s="113"/>
      <c r="Y586" s="105"/>
      <c r="Z586" s="105"/>
      <c r="AA586" s="105"/>
    </row>
    <row r="587" spans="1:27" ht="34.5" customHeight="1" x14ac:dyDescent="0.25">
      <c r="A587" s="428" t="s">
        <v>1951</v>
      </c>
      <c r="B587" s="109"/>
      <c r="C587" s="109"/>
      <c r="D587" s="257" t="s">
        <v>130</v>
      </c>
      <c r="E587" s="197" t="s">
        <v>305</v>
      </c>
      <c r="F587" s="204">
        <v>8</v>
      </c>
      <c r="G587" s="204"/>
      <c r="H587" s="198">
        <f t="shared" si="42"/>
        <v>0</v>
      </c>
      <c r="I587" s="964"/>
      <c r="J587" s="105"/>
      <c r="K587" s="135"/>
      <c r="L587" s="105"/>
      <c r="M587" s="105"/>
      <c r="N587" s="105"/>
      <c r="O587" s="135"/>
      <c r="Q587" s="105"/>
      <c r="R587" s="142"/>
      <c r="S587" s="120"/>
      <c r="T587" s="121"/>
      <c r="U587" s="170"/>
      <c r="V587" s="121"/>
      <c r="W587" s="171"/>
      <c r="X587" s="113"/>
      <c r="Y587" s="105"/>
      <c r="Z587" s="105"/>
      <c r="AA587" s="105"/>
    </row>
    <row r="588" spans="1:27" ht="34.5" customHeight="1" x14ac:dyDescent="0.25">
      <c r="A588" s="428" t="s">
        <v>1952</v>
      </c>
      <c r="B588" s="199"/>
      <c r="C588" s="199"/>
      <c r="D588" s="257" t="s">
        <v>130</v>
      </c>
      <c r="E588" s="197" t="s">
        <v>320</v>
      </c>
      <c r="F588" s="204">
        <v>8</v>
      </c>
      <c r="G588" s="204"/>
      <c r="H588" s="198">
        <f t="shared" si="42"/>
        <v>0</v>
      </c>
      <c r="I588" s="964"/>
      <c r="J588" s="190"/>
      <c r="K588" s="135"/>
      <c r="L588" s="105"/>
      <c r="M588" s="105"/>
      <c r="N588" s="105"/>
      <c r="O588" s="135"/>
      <c r="Q588" s="105"/>
      <c r="R588" s="105"/>
      <c r="S588" s="120"/>
      <c r="T588" s="121"/>
      <c r="U588" s="121"/>
      <c r="V588" s="121"/>
      <c r="W588" s="122"/>
      <c r="X588" s="113"/>
      <c r="Y588" s="105"/>
      <c r="Z588" s="105"/>
      <c r="AA588" s="105"/>
    </row>
    <row r="589" spans="1:27" ht="34.5" customHeight="1" x14ac:dyDescent="0.25">
      <c r="A589" s="428" t="s">
        <v>1953</v>
      </c>
      <c r="B589" s="109"/>
      <c r="C589" s="109"/>
      <c r="D589" s="257" t="s">
        <v>130</v>
      </c>
      <c r="E589" s="197" t="s">
        <v>306</v>
      </c>
      <c r="F589" s="204">
        <v>20</v>
      </c>
      <c r="G589" s="198"/>
      <c r="H589" s="198">
        <f t="shared" si="42"/>
        <v>0</v>
      </c>
      <c r="I589" s="964"/>
      <c r="J589" s="105"/>
      <c r="K589" s="135"/>
      <c r="L589" s="105"/>
      <c r="M589" s="105"/>
      <c r="N589" s="105"/>
      <c r="O589" s="135"/>
      <c r="Q589" s="105"/>
      <c r="R589" s="142"/>
      <c r="S589" s="120"/>
      <c r="T589" s="121"/>
      <c r="U589" s="170"/>
      <c r="V589" s="121"/>
      <c r="W589" s="171"/>
      <c r="X589" s="113"/>
      <c r="Y589" s="105"/>
      <c r="Z589" s="105"/>
      <c r="AA589" s="105"/>
    </row>
    <row r="590" spans="1:27" ht="34.5" customHeight="1" x14ac:dyDescent="0.25">
      <c r="A590" s="428" t="s">
        <v>1954</v>
      </c>
      <c r="B590" s="199"/>
      <c r="C590" s="199"/>
      <c r="D590" s="257" t="s">
        <v>130</v>
      </c>
      <c r="E590" s="197" t="s">
        <v>253</v>
      </c>
      <c r="F590" s="204">
        <v>46</v>
      </c>
      <c r="G590" s="198"/>
      <c r="H590" s="198">
        <f t="shared" si="42"/>
        <v>0</v>
      </c>
      <c r="I590" s="964"/>
      <c r="J590" s="105"/>
      <c r="K590" s="135"/>
      <c r="L590" s="105"/>
      <c r="M590" s="105"/>
      <c r="N590" s="105"/>
      <c r="O590" s="135"/>
      <c r="Q590" s="105"/>
      <c r="R590" s="105"/>
      <c r="S590" s="120"/>
      <c r="T590" s="121"/>
      <c r="U590" s="121"/>
      <c r="V590" s="121"/>
      <c r="W590" s="122"/>
      <c r="X590" s="113"/>
      <c r="Y590" s="105"/>
      <c r="Z590" s="105"/>
      <c r="AA590" s="105"/>
    </row>
    <row r="591" spans="1:27" ht="34.5" customHeight="1" x14ac:dyDescent="0.25">
      <c r="A591" s="428" t="s">
        <v>1955</v>
      </c>
      <c r="B591" s="109"/>
      <c r="C591" s="109"/>
      <c r="D591" s="257" t="s">
        <v>130</v>
      </c>
      <c r="E591" s="197" t="s">
        <v>318</v>
      </c>
      <c r="F591" s="204">
        <v>1</v>
      </c>
      <c r="G591" s="204"/>
      <c r="H591" s="198">
        <f t="shared" si="42"/>
        <v>0</v>
      </c>
      <c r="I591" s="964"/>
      <c r="J591" s="105"/>
      <c r="K591" s="135"/>
      <c r="L591" s="105"/>
      <c r="M591" s="105"/>
      <c r="N591" s="105"/>
      <c r="O591" s="135"/>
      <c r="Q591" s="105"/>
      <c r="R591" s="142"/>
      <c r="S591" s="120"/>
      <c r="T591" s="121"/>
      <c r="U591" s="170"/>
      <c r="V591" s="121"/>
      <c r="W591" s="171"/>
      <c r="X591" s="113"/>
      <c r="Y591" s="105"/>
      <c r="Z591" s="105"/>
      <c r="AA591" s="105"/>
    </row>
    <row r="592" spans="1:27" ht="34.5" customHeight="1" x14ac:dyDescent="0.25">
      <c r="A592" s="428" t="s">
        <v>1956</v>
      </c>
      <c r="B592" s="236"/>
      <c r="C592" s="236"/>
      <c r="D592" s="257" t="s">
        <v>130</v>
      </c>
      <c r="E592" s="197" t="s">
        <v>283</v>
      </c>
      <c r="F592" s="204">
        <v>4</v>
      </c>
      <c r="G592" s="198"/>
      <c r="H592" s="198">
        <f t="shared" si="42"/>
        <v>0</v>
      </c>
      <c r="I592" s="964"/>
      <c r="J592" s="190"/>
      <c r="K592" s="135"/>
      <c r="L592" s="105"/>
      <c r="M592" s="105"/>
      <c r="N592" s="105"/>
      <c r="O592" s="135"/>
      <c r="Q592" s="105"/>
      <c r="R592" s="193"/>
      <c r="S592" s="120"/>
      <c r="T592" s="121"/>
      <c r="U592" s="121"/>
      <c r="V592" s="121"/>
      <c r="W592" s="122"/>
      <c r="X592" s="113"/>
      <c r="Y592" s="105"/>
      <c r="Z592" s="105"/>
      <c r="AA592" s="105"/>
    </row>
    <row r="593" spans="1:27" ht="34.5" customHeight="1" x14ac:dyDescent="0.25">
      <c r="A593" s="428" t="s">
        <v>1957</v>
      </c>
      <c r="B593" s="199"/>
      <c r="C593" s="199"/>
      <c r="D593" s="257" t="s">
        <v>130</v>
      </c>
      <c r="E593" s="197" t="s">
        <v>281</v>
      </c>
      <c r="F593" s="204">
        <v>4</v>
      </c>
      <c r="G593" s="198"/>
      <c r="H593" s="198">
        <f t="shared" si="42"/>
        <v>0</v>
      </c>
      <c r="I593" s="964"/>
      <c r="J593" s="105"/>
      <c r="K593" s="135"/>
      <c r="L593" s="105"/>
      <c r="M593" s="105"/>
      <c r="N593" s="105"/>
      <c r="O593" s="135"/>
      <c r="Q593" s="105"/>
      <c r="R593" s="193"/>
      <c r="S593" s="120"/>
      <c r="T593" s="121"/>
      <c r="U593" s="121"/>
      <c r="V593" s="121"/>
      <c r="W593" s="122"/>
      <c r="X593" s="113"/>
      <c r="Y593" s="105"/>
      <c r="Z593" s="105"/>
      <c r="AA593" s="105"/>
    </row>
    <row r="594" spans="1:27" ht="34.5" customHeight="1" x14ac:dyDescent="0.25">
      <c r="A594" s="428" t="s">
        <v>1958</v>
      </c>
      <c r="B594" s="199"/>
      <c r="C594" s="199"/>
      <c r="D594" s="257" t="s">
        <v>130</v>
      </c>
      <c r="E594" s="197" t="s">
        <v>323</v>
      </c>
      <c r="F594" s="204">
        <v>10</v>
      </c>
      <c r="G594" s="198"/>
      <c r="H594" s="198">
        <f t="shared" si="42"/>
        <v>0</v>
      </c>
      <c r="I594" s="964"/>
      <c r="J594" s="105"/>
      <c r="K594" s="135"/>
      <c r="L594" s="105"/>
      <c r="M594" s="105"/>
      <c r="N594" s="105"/>
      <c r="O594" s="135"/>
      <c r="Q594" s="105"/>
      <c r="R594" s="105"/>
      <c r="S594" s="120"/>
      <c r="T594" s="121"/>
      <c r="U594" s="121"/>
      <c r="V594" s="121"/>
      <c r="W594" s="122"/>
      <c r="X594" s="113"/>
      <c r="Y594" s="105"/>
      <c r="Z594" s="105"/>
      <c r="AA594" s="105"/>
    </row>
    <row r="595" spans="1:27" ht="34.5" customHeight="1" x14ac:dyDescent="0.25">
      <c r="A595" s="428" t="s">
        <v>1959</v>
      </c>
      <c r="B595" s="199"/>
      <c r="C595" s="199"/>
      <c r="D595" s="257" t="s">
        <v>133</v>
      </c>
      <c r="E595" s="197" t="s">
        <v>324</v>
      </c>
      <c r="F595" s="204">
        <v>1</v>
      </c>
      <c r="G595" s="198"/>
      <c r="H595" s="198">
        <f t="shared" si="42"/>
        <v>0</v>
      </c>
      <c r="I595" s="964"/>
      <c r="J595" s="190"/>
      <c r="K595" s="135"/>
      <c r="L595" s="105"/>
      <c r="M595" s="105"/>
      <c r="N595" s="105"/>
      <c r="O595" s="135"/>
      <c r="Q595" s="105"/>
      <c r="R595" s="105"/>
      <c r="S595" s="120"/>
      <c r="T595" s="121"/>
      <c r="U595" s="121"/>
      <c r="V595" s="121"/>
      <c r="W595" s="122"/>
      <c r="X595" s="113"/>
      <c r="Y595" s="105"/>
      <c r="Z595" s="105"/>
      <c r="AA595" s="105"/>
    </row>
    <row r="596" spans="1:27" ht="34.5" customHeight="1" x14ac:dyDescent="0.25">
      <c r="A596" s="428" t="s">
        <v>1960</v>
      </c>
      <c r="B596" s="200" t="s">
        <v>884</v>
      </c>
      <c r="C596" s="200"/>
      <c r="D596" s="257" t="s">
        <v>130</v>
      </c>
      <c r="E596" s="197" t="s">
        <v>885</v>
      </c>
      <c r="F596" s="204">
        <v>1</v>
      </c>
      <c r="G596" s="204">
        <f>'CPU-ELÉTRICA'!G63</f>
        <v>0</v>
      </c>
      <c r="H596" s="198">
        <f t="shared" si="42"/>
        <v>0</v>
      </c>
      <c r="I596" s="964"/>
      <c r="J596" s="105"/>
      <c r="K596" s="135"/>
      <c r="L596" s="105"/>
      <c r="M596" s="105"/>
      <c r="N596" s="105"/>
      <c r="O596" s="135"/>
      <c r="Q596" s="105"/>
      <c r="R596" s="105"/>
      <c r="S596" s="120"/>
      <c r="T596" s="121"/>
      <c r="U596" s="121"/>
      <c r="V596" s="121"/>
      <c r="W596" s="122"/>
      <c r="X596" s="113"/>
      <c r="Y596" s="105"/>
      <c r="Z596" s="105"/>
      <c r="AA596" s="105"/>
    </row>
    <row r="597" spans="1:27" ht="12.75" customHeight="1" x14ac:dyDescent="0.25">
      <c r="A597" s="215"/>
      <c r="B597" s="237"/>
      <c r="C597" s="237"/>
      <c r="D597" s="215"/>
      <c r="E597" s="215" t="s">
        <v>886</v>
      </c>
      <c r="F597" s="215"/>
      <c r="G597" s="216">
        <f>SUM(H559:H596)</f>
        <v>0</v>
      </c>
      <c r="H597" s="216"/>
      <c r="I597" s="964"/>
      <c r="J597" s="105"/>
      <c r="K597" s="135"/>
      <c r="L597" s="105"/>
      <c r="M597" s="105"/>
      <c r="N597" s="105"/>
      <c r="O597" s="135"/>
      <c r="Q597" s="105"/>
      <c r="R597" s="105"/>
      <c r="S597" s="120"/>
      <c r="T597" s="121"/>
      <c r="U597" s="121"/>
      <c r="V597" s="121"/>
      <c r="W597" s="122"/>
      <c r="X597" s="113"/>
      <c r="Y597" s="105"/>
      <c r="Z597" s="105"/>
      <c r="AA597" s="105"/>
    </row>
    <row r="598" spans="1:27" ht="12.75" customHeight="1" x14ac:dyDescent="0.25">
      <c r="A598" s="437" t="s">
        <v>454</v>
      </c>
      <c r="B598" s="201"/>
      <c r="C598" s="201"/>
      <c r="D598" s="202"/>
      <c r="E598" s="202" t="s">
        <v>887</v>
      </c>
      <c r="F598" s="202"/>
      <c r="G598" s="202"/>
      <c r="H598" s="202"/>
      <c r="I598" s="964"/>
      <c r="J598" s="105"/>
      <c r="K598" s="135"/>
      <c r="L598" s="105"/>
      <c r="M598" s="105"/>
      <c r="N598" s="105"/>
      <c r="O598" s="135"/>
      <c r="Q598" s="105"/>
      <c r="R598" s="105"/>
      <c r="S598" s="120"/>
      <c r="T598" s="121"/>
      <c r="U598" s="121"/>
      <c r="V598" s="121"/>
      <c r="W598" s="122"/>
      <c r="X598" s="113"/>
      <c r="Y598" s="105"/>
      <c r="Z598" s="105"/>
      <c r="AA598" s="105"/>
    </row>
    <row r="599" spans="1:27" ht="34.5" customHeight="1" x14ac:dyDescent="0.25">
      <c r="A599" s="438" t="s">
        <v>1961</v>
      </c>
      <c r="B599" s="199"/>
      <c r="C599" s="199"/>
      <c r="D599" s="199" t="s">
        <v>130</v>
      </c>
      <c r="E599" s="197" t="s">
        <v>308</v>
      </c>
      <c r="F599" s="204">
        <v>50</v>
      </c>
      <c r="G599" s="204"/>
      <c r="H599" s="246">
        <f t="shared" ref="H599:H636" si="43">F599*G599</f>
        <v>0</v>
      </c>
      <c r="I599" s="964"/>
      <c r="J599" s="105"/>
      <c r="K599" s="135"/>
      <c r="L599" s="105"/>
      <c r="M599" s="105"/>
      <c r="N599" s="105"/>
      <c r="O599" s="135"/>
      <c r="Q599" s="105"/>
      <c r="R599" s="105"/>
      <c r="S599" s="120"/>
      <c r="T599" s="121"/>
      <c r="U599" s="121"/>
      <c r="V599" s="121"/>
      <c r="W599" s="122"/>
      <c r="X599" s="113"/>
      <c r="Y599" s="105"/>
      <c r="Z599" s="105"/>
      <c r="AA599" s="105"/>
    </row>
    <row r="600" spans="1:27" ht="34.5" customHeight="1" x14ac:dyDescent="0.25">
      <c r="A600" s="438" t="s">
        <v>1962</v>
      </c>
      <c r="B600" s="109"/>
      <c r="C600" s="109"/>
      <c r="D600" s="199" t="s">
        <v>130</v>
      </c>
      <c r="E600" s="197" t="s">
        <v>420</v>
      </c>
      <c r="F600" s="204">
        <v>1</v>
      </c>
      <c r="G600" s="204"/>
      <c r="H600" s="246">
        <f t="shared" si="43"/>
        <v>0</v>
      </c>
      <c r="I600" s="964"/>
      <c r="J600" s="105"/>
      <c r="K600" s="135"/>
      <c r="L600" s="105"/>
      <c r="M600" s="105"/>
      <c r="N600" s="105"/>
      <c r="O600" s="135"/>
      <c r="Q600" s="105"/>
      <c r="R600" s="142"/>
      <c r="S600" s="120"/>
      <c r="T600" s="121"/>
      <c r="U600" s="170"/>
      <c r="V600" s="121"/>
      <c r="W600" s="171"/>
      <c r="X600" s="113"/>
      <c r="Y600" s="105"/>
      <c r="Z600" s="105"/>
      <c r="AA600" s="105"/>
    </row>
    <row r="601" spans="1:27" ht="34.5" customHeight="1" x14ac:dyDescent="0.25">
      <c r="A601" s="438" t="s">
        <v>1963</v>
      </c>
      <c r="B601" s="227"/>
      <c r="C601" s="227"/>
      <c r="D601" s="199" t="s">
        <v>130</v>
      </c>
      <c r="E601" s="197" t="s">
        <v>295</v>
      </c>
      <c r="F601" s="204">
        <v>40</v>
      </c>
      <c r="G601" s="204"/>
      <c r="H601" s="246">
        <f t="shared" si="43"/>
        <v>0</v>
      </c>
      <c r="I601" s="964"/>
      <c r="J601" s="190"/>
      <c r="K601" s="135"/>
      <c r="L601" s="105"/>
      <c r="M601" s="105"/>
      <c r="N601" s="105"/>
      <c r="O601" s="135"/>
      <c r="Q601" s="105"/>
      <c r="R601" s="105"/>
      <c r="S601" s="120"/>
      <c r="T601" s="121"/>
      <c r="U601" s="121"/>
      <c r="V601" s="121"/>
      <c r="W601" s="122"/>
      <c r="X601" s="113"/>
      <c r="Y601" s="105"/>
      <c r="Z601" s="105"/>
      <c r="AA601" s="105"/>
    </row>
    <row r="602" spans="1:27" ht="34.5" customHeight="1" x14ac:dyDescent="0.25">
      <c r="A602" s="438" t="s">
        <v>1964</v>
      </c>
      <c r="B602" s="109"/>
      <c r="C602" s="109"/>
      <c r="D602" s="199" t="s">
        <v>130</v>
      </c>
      <c r="E602" s="197" t="s">
        <v>309</v>
      </c>
      <c r="F602" s="204">
        <v>4</v>
      </c>
      <c r="G602" s="204"/>
      <c r="H602" s="246">
        <f t="shared" si="43"/>
        <v>0</v>
      </c>
      <c r="I602" s="964"/>
      <c r="J602" s="105"/>
      <c r="K602" s="135"/>
      <c r="L602" s="105"/>
      <c r="M602" s="105"/>
      <c r="N602" s="105"/>
      <c r="O602" s="135"/>
      <c r="Q602" s="105"/>
      <c r="R602" s="142"/>
      <c r="S602" s="120"/>
      <c r="T602" s="121"/>
      <c r="U602" s="170"/>
      <c r="V602" s="121"/>
      <c r="W602" s="171"/>
      <c r="X602" s="113"/>
      <c r="Y602" s="105"/>
      <c r="Z602" s="105"/>
      <c r="AA602" s="105"/>
    </row>
    <row r="603" spans="1:27" ht="34.5" customHeight="1" x14ac:dyDescent="0.25">
      <c r="A603" s="438" t="s">
        <v>1965</v>
      </c>
      <c r="B603" s="199"/>
      <c r="C603" s="199"/>
      <c r="D603" s="199" t="s">
        <v>202</v>
      </c>
      <c r="E603" s="197" t="s">
        <v>298</v>
      </c>
      <c r="F603" s="204">
        <v>3</v>
      </c>
      <c r="G603" s="204"/>
      <c r="H603" s="246">
        <f t="shared" si="43"/>
        <v>0</v>
      </c>
      <c r="I603" s="964"/>
      <c r="J603" s="105"/>
      <c r="K603" s="135"/>
      <c r="L603" s="105"/>
      <c r="M603" s="105"/>
      <c r="N603" s="105"/>
      <c r="O603" s="135"/>
      <c r="Q603" s="105"/>
      <c r="R603" s="105"/>
      <c r="S603" s="120"/>
      <c r="T603" s="121"/>
      <c r="U603" s="121"/>
      <c r="V603" s="121"/>
      <c r="W603" s="122"/>
      <c r="X603" s="113"/>
      <c r="Y603" s="105"/>
      <c r="Z603" s="105"/>
      <c r="AA603" s="105"/>
    </row>
    <row r="604" spans="1:27" ht="34.5" customHeight="1" x14ac:dyDescent="0.25">
      <c r="A604" s="438" t="s">
        <v>1966</v>
      </c>
      <c r="B604" s="199"/>
      <c r="C604" s="199"/>
      <c r="D604" s="199" t="s">
        <v>202</v>
      </c>
      <c r="E604" s="197" t="s">
        <v>297</v>
      </c>
      <c r="F604" s="204">
        <v>2</v>
      </c>
      <c r="G604" s="204"/>
      <c r="H604" s="246">
        <f t="shared" si="43"/>
        <v>0</v>
      </c>
      <c r="I604" s="964"/>
      <c r="J604" s="105"/>
      <c r="K604" s="135"/>
      <c r="L604" s="105"/>
      <c r="M604" s="105"/>
      <c r="N604" s="105"/>
      <c r="O604" s="135"/>
      <c r="Q604" s="105"/>
      <c r="R604" s="105"/>
      <c r="S604" s="120"/>
      <c r="T604" s="121"/>
      <c r="U604" s="121"/>
      <c r="V604" s="121"/>
      <c r="W604" s="122"/>
      <c r="X604" s="113"/>
      <c r="Y604" s="105"/>
      <c r="Z604" s="105"/>
      <c r="AA604" s="105"/>
    </row>
    <row r="605" spans="1:27" ht="34.5" customHeight="1" x14ac:dyDescent="0.25">
      <c r="A605" s="438" t="s">
        <v>1967</v>
      </c>
      <c r="B605" s="199"/>
      <c r="C605" s="199"/>
      <c r="D605" s="199" t="s">
        <v>133</v>
      </c>
      <c r="E605" s="197" t="s">
        <v>296</v>
      </c>
      <c r="F605" s="204">
        <v>2</v>
      </c>
      <c r="G605" s="204"/>
      <c r="H605" s="246">
        <f t="shared" si="43"/>
        <v>0</v>
      </c>
      <c r="I605" s="964"/>
      <c r="J605" s="190"/>
      <c r="K605" s="135"/>
      <c r="L605" s="105"/>
      <c r="M605" s="105"/>
      <c r="N605" s="105"/>
      <c r="O605" s="135"/>
      <c r="Q605" s="105"/>
      <c r="R605" s="105"/>
      <c r="S605" s="120"/>
      <c r="T605" s="121"/>
      <c r="U605" s="121"/>
      <c r="V605" s="121"/>
      <c r="W605" s="122"/>
      <c r="X605" s="113"/>
      <c r="Y605" s="105"/>
      <c r="Z605" s="105"/>
      <c r="AA605" s="105"/>
    </row>
    <row r="606" spans="1:27" ht="34.5" customHeight="1" x14ac:dyDescent="0.25">
      <c r="A606" s="438" t="s">
        <v>1968</v>
      </c>
      <c r="B606" s="109"/>
      <c r="C606" s="109"/>
      <c r="D606" s="199" t="s">
        <v>133</v>
      </c>
      <c r="E606" s="197" t="s">
        <v>310</v>
      </c>
      <c r="F606" s="204">
        <v>2</v>
      </c>
      <c r="G606" s="204"/>
      <c r="H606" s="246">
        <f t="shared" si="43"/>
        <v>0</v>
      </c>
      <c r="I606" s="964"/>
      <c r="J606" s="105"/>
      <c r="K606" s="135"/>
      <c r="L606" s="105"/>
      <c r="M606" s="105"/>
      <c r="N606" s="105"/>
      <c r="O606" s="135"/>
      <c r="Q606" s="105"/>
      <c r="R606" s="142"/>
      <c r="S606" s="120"/>
      <c r="T606" s="121"/>
      <c r="U606" s="170"/>
      <c r="V606" s="121"/>
      <c r="W606" s="171"/>
      <c r="X606" s="113"/>
      <c r="Y606" s="105"/>
      <c r="Z606" s="105"/>
      <c r="AA606" s="105"/>
    </row>
    <row r="607" spans="1:27" ht="34.5" customHeight="1" x14ac:dyDescent="0.25">
      <c r="A607" s="438" t="s">
        <v>1969</v>
      </c>
      <c r="B607" s="109"/>
      <c r="C607" s="109"/>
      <c r="D607" s="199" t="s">
        <v>130</v>
      </c>
      <c r="E607" s="197" t="s">
        <v>311</v>
      </c>
      <c r="F607" s="204">
        <v>4</v>
      </c>
      <c r="G607" s="204"/>
      <c r="H607" s="246">
        <f t="shared" si="43"/>
        <v>0</v>
      </c>
      <c r="I607" s="964"/>
      <c r="J607" s="105"/>
      <c r="K607" s="135"/>
      <c r="L607" s="105"/>
      <c r="M607" s="105"/>
      <c r="N607" s="105"/>
      <c r="O607" s="135"/>
      <c r="Q607" s="105"/>
      <c r="R607" s="142"/>
      <c r="S607" s="120"/>
      <c r="T607" s="121"/>
      <c r="U607" s="170"/>
      <c r="V607" s="121"/>
      <c r="W607" s="171"/>
      <c r="X607" s="113"/>
      <c r="Y607" s="105"/>
      <c r="Z607" s="105"/>
      <c r="AA607" s="105"/>
    </row>
    <row r="608" spans="1:27" ht="34.5" customHeight="1" x14ac:dyDescent="0.25">
      <c r="A608" s="438" t="s">
        <v>1970</v>
      </c>
      <c r="B608" s="199"/>
      <c r="C608" s="199"/>
      <c r="D608" s="199" t="s">
        <v>130</v>
      </c>
      <c r="E608" s="197" t="s">
        <v>237</v>
      </c>
      <c r="F608" s="204">
        <v>6</v>
      </c>
      <c r="G608" s="204"/>
      <c r="H608" s="246">
        <f t="shared" si="43"/>
        <v>0</v>
      </c>
      <c r="I608" s="964"/>
      <c r="J608" s="105"/>
      <c r="K608" s="135"/>
      <c r="L608" s="105"/>
      <c r="M608" s="105"/>
      <c r="N608" s="105"/>
      <c r="O608" s="135"/>
      <c r="Q608" s="105"/>
      <c r="R608" s="142"/>
      <c r="S608" s="120"/>
      <c r="T608" s="121"/>
      <c r="U608" s="121"/>
      <c r="V608" s="121"/>
      <c r="W608" s="122"/>
      <c r="X608" s="113"/>
      <c r="Y608" s="105"/>
      <c r="Z608" s="105"/>
      <c r="AA608" s="105"/>
    </row>
    <row r="609" spans="1:27" ht="34.5" customHeight="1" x14ac:dyDescent="0.25">
      <c r="A609" s="438" t="s">
        <v>1971</v>
      </c>
      <c r="B609" s="199"/>
      <c r="C609" s="199"/>
      <c r="D609" s="199" t="s">
        <v>130</v>
      </c>
      <c r="E609" s="197" t="s">
        <v>238</v>
      </c>
      <c r="F609" s="204">
        <v>4</v>
      </c>
      <c r="G609" s="204"/>
      <c r="H609" s="246">
        <f t="shared" si="43"/>
        <v>0</v>
      </c>
      <c r="I609" s="964"/>
      <c r="J609" s="105"/>
      <c r="K609" s="135"/>
      <c r="L609" s="105"/>
      <c r="M609" s="105"/>
      <c r="N609" s="105"/>
      <c r="O609" s="135"/>
      <c r="Q609" s="105"/>
      <c r="R609" s="142"/>
      <c r="S609" s="120"/>
      <c r="T609" s="121"/>
      <c r="U609" s="121"/>
      <c r="V609" s="121"/>
      <c r="W609" s="122"/>
      <c r="X609" s="113"/>
      <c r="Y609" s="105"/>
      <c r="Z609" s="105"/>
      <c r="AA609" s="105"/>
    </row>
    <row r="610" spans="1:27" ht="34.5" customHeight="1" x14ac:dyDescent="0.25">
      <c r="A610" s="438" t="s">
        <v>1972</v>
      </c>
      <c r="B610" s="199"/>
      <c r="C610" s="199"/>
      <c r="D610" s="199" t="s">
        <v>130</v>
      </c>
      <c r="E610" s="197" t="s">
        <v>703</v>
      </c>
      <c r="F610" s="204">
        <v>1</v>
      </c>
      <c r="G610" s="204"/>
      <c r="H610" s="246">
        <f t="shared" si="43"/>
        <v>0</v>
      </c>
      <c r="I610" s="964"/>
      <c r="J610" s="105"/>
      <c r="K610" s="135"/>
      <c r="L610" s="105"/>
      <c r="M610" s="105"/>
      <c r="N610" s="105"/>
      <c r="O610" s="135"/>
      <c r="Q610" s="105"/>
      <c r="R610" s="142"/>
      <c r="S610" s="120"/>
      <c r="T610" s="121"/>
      <c r="U610" s="121"/>
      <c r="V610" s="121"/>
      <c r="W610" s="122"/>
      <c r="X610" s="113"/>
      <c r="Y610" s="105"/>
      <c r="Z610" s="105"/>
      <c r="AA610" s="105"/>
    </row>
    <row r="611" spans="1:27" ht="34.5" customHeight="1" x14ac:dyDescent="0.25">
      <c r="A611" s="438" t="s">
        <v>1973</v>
      </c>
      <c r="B611" s="199"/>
      <c r="C611" s="199"/>
      <c r="D611" s="199" t="s">
        <v>130</v>
      </c>
      <c r="E611" s="197" t="s">
        <v>236</v>
      </c>
      <c r="F611" s="204">
        <v>1</v>
      </c>
      <c r="G611" s="204"/>
      <c r="H611" s="246">
        <f t="shared" si="43"/>
        <v>0</v>
      </c>
      <c r="I611" s="964"/>
      <c r="J611" s="105"/>
      <c r="K611" s="135"/>
      <c r="L611" s="105"/>
      <c r="M611" s="105"/>
      <c r="N611" s="105"/>
      <c r="O611" s="135"/>
      <c r="Q611" s="105"/>
      <c r="R611" s="142"/>
      <c r="S611" s="120"/>
      <c r="T611" s="121"/>
      <c r="U611" s="121"/>
      <c r="V611" s="121"/>
      <c r="W611" s="122"/>
      <c r="X611" s="113"/>
      <c r="Y611" s="105"/>
      <c r="Z611" s="105"/>
      <c r="AA611" s="105"/>
    </row>
    <row r="612" spans="1:27" ht="34.5" customHeight="1" x14ac:dyDescent="0.25">
      <c r="A612" s="438" t="s">
        <v>1974</v>
      </c>
      <c r="B612" s="199"/>
      <c r="C612" s="199"/>
      <c r="D612" s="199" t="s">
        <v>130</v>
      </c>
      <c r="E612" s="197" t="s">
        <v>526</v>
      </c>
      <c r="F612" s="204">
        <v>1</v>
      </c>
      <c r="G612" s="204"/>
      <c r="H612" s="246">
        <f t="shared" si="43"/>
        <v>0</v>
      </c>
      <c r="I612" s="964"/>
      <c r="J612" s="105"/>
      <c r="K612" s="135"/>
      <c r="L612" s="105"/>
      <c r="M612" s="105"/>
      <c r="N612" s="105"/>
      <c r="O612" s="135"/>
      <c r="Q612" s="105"/>
      <c r="R612" s="142"/>
      <c r="S612" s="120"/>
      <c r="T612" s="121"/>
      <c r="U612" s="121"/>
      <c r="V612" s="121"/>
      <c r="W612" s="122"/>
      <c r="X612" s="113"/>
      <c r="Y612" s="105"/>
      <c r="Z612" s="105"/>
      <c r="AA612" s="105"/>
    </row>
    <row r="613" spans="1:27" ht="34.5" customHeight="1" x14ac:dyDescent="0.25">
      <c r="A613" s="438" t="s">
        <v>1975</v>
      </c>
      <c r="B613" s="199"/>
      <c r="C613" s="199"/>
      <c r="D613" s="199" t="s">
        <v>130</v>
      </c>
      <c r="E613" s="197" t="s">
        <v>525</v>
      </c>
      <c r="F613" s="204">
        <v>2</v>
      </c>
      <c r="G613" s="204"/>
      <c r="H613" s="198">
        <f t="shared" si="43"/>
        <v>0</v>
      </c>
      <c r="I613" s="964"/>
      <c r="J613" s="105"/>
      <c r="K613" s="135"/>
      <c r="L613" s="105"/>
      <c r="M613" s="105"/>
      <c r="N613" s="105"/>
      <c r="O613" s="135"/>
      <c r="Q613" s="105"/>
      <c r="R613" s="142"/>
      <c r="S613" s="120"/>
      <c r="T613" s="121"/>
      <c r="U613" s="121"/>
      <c r="V613" s="121"/>
      <c r="W613" s="122"/>
      <c r="X613" s="113"/>
      <c r="Y613" s="105"/>
      <c r="Z613" s="105"/>
      <c r="AA613" s="105"/>
    </row>
    <row r="614" spans="1:27" ht="34.5" customHeight="1" x14ac:dyDescent="0.25">
      <c r="A614" s="438" t="s">
        <v>1976</v>
      </c>
      <c r="B614" s="109"/>
      <c r="C614" s="109"/>
      <c r="D614" s="199" t="s">
        <v>133</v>
      </c>
      <c r="E614" s="197" t="s">
        <v>888</v>
      </c>
      <c r="F614" s="204">
        <v>1</v>
      </c>
      <c r="G614" s="204"/>
      <c r="H614" s="246">
        <f t="shared" si="43"/>
        <v>0</v>
      </c>
      <c r="I614" s="964"/>
      <c r="J614" s="105"/>
      <c r="K614" s="135"/>
      <c r="L614" s="105"/>
      <c r="M614" s="105"/>
      <c r="N614" s="105"/>
      <c r="O614" s="135"/>
      <c r="Q614" s="105"/>
      <c r="R614" s="142"/>
      <c r="S614" s="120"/>
      <c r="T614" s="121"/>
      <c r="U614" s="170"/>
      <c r="V614" s="121"/>
      <c r="W614" s="171"/>
      <c r="X614" s="113"/>
      <c r="Y614" s="105"/>
      <c r="Z614" s="105"/>
      <c r="AA614" s="105"/>
    </row>
    <row r="615" spans="1:27" ht="34.5" customHeight="1" x14ac:dyDescent="0.25">
      <c r="A615" s="438" t="s">
        <v>1977</v>
      </c>
      <c r="B615" s="199"/>
      <c r="C615" s="199"/>
      <c r="D615" s="199" t="s">
        <v>130</v>
      </c>
      <c r="E615" s="197" t="s">
        <v>313</v>
      </c>
      <c r="F615" s="204">
        <v>4</v>
      </c>
      <c r="G615" s="204"/>
      <c r="H615" s="246">
        <f t="shared" si="43"/>
        <v>0</v>
      </c>
      <c r="I615" s="964"/>
      <c r="J615" s="190"/>
      <c r="K615" s="135"/>
      <c r="L615" s="105"/>
      <c r="M615" s="105"/>
      <c r="N615" s="105"/>
      <c r="O615" s="135"/>
      <c r="Q615" s="105"/>
      <c r="R615" s="105"/>
      <c r="S615" s="120"/>
      <c r="T615" s="121"/>
      <c r="U615" s="121"/>
      <c r="V615" s="121"/>
      <c r="W615" s="122"/>
      <c r="X615" s="113"/>
      <c r="Y615" s="105"/>
      <c r="Z615" s="105"/>
      <c r="AA615" s="105"/>
    </row>
    <row r="616" spans="1:27" ht="34.5" customHeight="1" x14ac:dyDescent="0.25">
      <c r="A616" s="438" t="s">
        <v>1978</v>
      </c>
      <c r="B616" s="199"/>
      <c r="C616" s="199"/>
      <c r="D616" s="199" t="s">
        <v>130</v>
      </c>
      <c r="E616" s="197" t="s">
        <v>299</v>
      </c>
      <c r="F616" s="204">
        <v>10</v>
      </c>
      <c r="G616" s="204"/>
      <c r="H616" s="246">
        <f t="shared" si="43"/>
        <v>0</v>
      </c>
      <c r="I616" s="964"/>
      <c r="J616" s="190"/>
      <c r="K616" s="135"/>
      <c r="L616" s="105"/>
      <c r="M616" s="105"/>
      <c r="N616" s="105"/>
      <c r="O616" s="135"/>
      <c r="Q616" s="105"/>
      <c r="R616" s="105"/>
      <c r="S616" s="120"/>
      <c r="T616" s="121"/>
      <c r="U616" s="121"/>
      <c r="V616" s="121"/>
      <c r="W616" s="122"/>
      <c r="X616" s="113"/>
      <c r="Y616" s="105"/>
      <c r="Z616" s="105"/>
      <c r="AA616" s="105"/>
    </row>
    <row r="617" spans="1:27" ht="34.5" customHeight="1" x14ac:dyDescent="0.25">
      <c r="A617" s="438" t="s">
        <v>1979</v>
      </c>
      <c r="B617" s="199"/>
      <c r="C617" s="199"/>
      <c r="D617" s="199" t="s">
        <v>130</v>
      </c>
      <c r="E617" s="197" t="s">
        <v>314</v>
      </c>
      <c r="F617" s="204">
        <v>18</v>
      </c>
      <c r="G617" s="204"/>
      <c r="H617" s="246">
        <f t="shared" si="43"/>
        <v>0</v>
      </c>
      <c r="I617" s="964"/>
      <c r="J617" s="105"/>
      <c r="K617" s="135"/>
      <c r="L617" s="105"/>
      <c r="M617" s="105"/>
      <c r="N617" s="105"/>
      <c r="O617" s="135"/>
      <c r="Q617" s="105"/>
      <c r="R617" s="105"/>
      <c r="S617" s="120"/>
      <c r="T617" s="121"/>
      <c r="U617" s="121"/>
      <c r="V617" s="121"/>
      <c r="W617" s="122"/>
      <c r="X617" s="113"/>
      <c r="Y617" s="105"/>
      <c r="Z617" s="105"/>
      <c r="AA617" s="105"/>
    </row>
    <row r="618" spans="1:27" ht="34.5" customHeight="1" x14ac:dyDescent="0.25">
      <c r="A618" s="438" t="s">
        <v>1980</v>
      </c>
      <c r="B618" s="199"/>
      <c r="C618" s="199"/>
      <c r="D618" s="199" t="s">
        <v>130</v>
      </c>
      <c r="E618" s="197" t="s">
        <v>300</v>
      </c>
      <c r="F618" s="204">
        <v>4</v>
      </c>
      <c r="G618" s="204"/>
      <c r="H618" s="246">
        <f t="shared" si="43"/>
        <v>0</v>
      </c>
      <c r="I618" s="964"/>
      <c r="J618" s="105"/>
      <c r="K618" s="135"/>
      <c r="L618" s="105"/>
      <c r="M618" s="105"/>
      <c r="N618" s="105"/>
      <c r="O618" s="135"/>
      <c r="Q618" s="105"/>
      <c r="R618" s="105"/>
      <c r="S618" s="120"/>
      <c r="T618" s="121"/>
      <c r="U618" s="121"/>
      <c r="V618" s="121"/>
      <c r="W618" s="122"/>
      <c r="X618" s="113"/>
      <c r="Y618" s="105"/>
      <c r="Z618" s="105"/>
      <c r="AA618" s="105"/>
    </row>
    <row r="619" spans="1:27" ht="34.5" customHeight="1" x14ac:dyDescent="0.25">
      <c r="A619" s="438" t="s">
        <v>1981</v>
      </c>
      <c r="B619" s="199"/>
      <c r="C619" s="199"/>
      <c r="D619" s="199" t="s">
        <v>151</v>
      </c>
      <c r="E619" s="197" t="s">
        <v>301</v>
      </c>
      <c r="F619" s="204">
        <v>5</v>
      </c>
      <c r="G619" s="204"/>
      <c r="H619" s="246">
        <f t="shared" si="43"/>
        <v>0</v>
      </c>
      <c r="I619" s="964"/>
      <c r="J619" s="105"/>
      <c r="K619" s="135"/>
      <c r="L619" s="105"/>
      <c r="M619" s="105"/>
      <c r="N619" s="105"/>
      <c r="O619" s="135"/>
      <c r="Q619" s="105"/>
      <c r="R619" s="105"/>
      <c r="S619" s="120"/>
      <c r="T619" s="121"/>
      <c r="U619" s="121"/>
      <c r="V619" s="121"/>
      <c r="W619" s="122"/>
      <c r="X619" s="113"/>
      <c r="Y619" s="105"/>
      <c r="Z619" s="105"/>
      <c r="AA619" s="105"/>
    </row>
    <row r="620" spans="1:27" ht="34.5" customHeight="1" x14ac:dyDescent="0.25">
      <c r="A620" s="438" t="s">
        <v>1982</v>
      </c>
      <c r="B620" s="109"/>
      <c r="C620" s="109"/>
      <c r="D620" s="199" t="s">
        <v>130</v>
      </c>
      <c r="E620" s="197" t="s">
        <v>315</v>
      </c>
      <c r="F620" s="204">
        <v>2</v>
      </c>
      <c r="G620" s="204"/>
      <c r="H620" s="246">
        <f t="shared" si="43"/>
        <v>0</v>
      </c>
      <c r="I620" s="964"/>
      <c r="J620" s="105"/>
      <c r="K620" s="135"/>
      <c r="L620" s="105"/>
      <c r="M620" s="105"/>
      <c r="N620" s="105"/>
      <c r="O620" s="135"/>
      <c r="Q620" s="105"/>
      <c r="R620" s="193"/>
      <c r="S620" s="120"/>
      <c r="T620" s="121"/>
      <c r="U620" s="170"/>
      <c r="V620" s="121"/>
      <c r="W620" s="171"/>
      <c r="X620" s="113"/>
      <c r="Y620" s="105"/>
      <c r="Z620" s="105"/>
      <c r="AA620" s="105"/>
    </row>
    <row r="621" spans="1:27" ht="34.5" customHeight="1" x14ac:dyDescent="0.25">
      <c r="A621" s="438" t="s">
        <v>1983</v>
      </c>
      <c r="B621" s="109"/>
      <c r="C621" s="109"/>
      <c r="D621" s="199" t="s">
        <v>130</v>
      </c>
      <c r="E621" s="197" t="s">
        <v>302</v>
      </c>
      <c r="F621" s="204">
        <v>2</v>
      </c>
      <c r="G621" s="204"/>
      <c r="H621" s="246">
        <f t="shared" si="43"/>
        <v>0</v>
      </c>
      <c r="I621" s="964"/>
      <c r="J621" s="105"/>
      <c r="K621" s="135"/>
      <c r="L621" s="105"/>
      <c r="M621" s="105"/>
      <c r="N621" s="105"/>
      <c r="O621" s="135"/>
      <c r="Q621" s="105"/>
      <c r="R621" s="142"/>
      <c r="S621" s="120"/>
      <c r="T621" s="121"/>
      <c r="U621" s="170"/>
      <c r="V621" s="121"/>
      <c r="W621" s="171"/>
      <c r="X621" s="113"/>
      <c r="Y621" s="105"/>
      <c r="Z621" s="105"/>
      <c r="AA621" s="105"/>
    </row>
    <row r="622" spans="1:27" ht="34.5" customHeight="1" x14ac:dyDescent="0.25">
      <c r="A622" s="438" t="s">
        <v>1984</v>
      </c>
      <c r="B622" s="109"/>
      <c r="C622" s="109"/>
      <c r="D622" s="199" t="s">
        <v>130</v>
      </c>
      <c r="E622" s="197" t="s">
        <v>303</v>
      </c>
      <c r="F622" s="204">
        <v>1</v>
      </c>
      <c r="G622" s="204"/>
      <c r="H622" s="246">
        <f t="shared" si="43"/>
        <v>0</v>
      </c>
      <c r="I622" s="964"/>
      <c r="J622" s="105"/>
      <c r="K622" s="135"/>
      <c r="L622" s="105"/>
      <c r="M622" s="105"/>
      <c r="N622" s="105"/>
      <c r="O622" s="135"/>
      <c r="Q622" s="105"/>
      <c r="R622" s="142"/>
      <c r="S622" s="120"/>
      <c r="T622" s="121"/>
      <c r="U622" s="170"/>
      <c r="V622" s="121"/>
      <c r="W622" s="171"/>
      <c r="X622" s="113"/>
      <c r="Y622" s="105"/>
      <c r="Z622" s="105"/>
      <c r="AA622" s="105"/>
    </row>
    <row r="623" spans="1:27" ht="34.5" customHeight="1" x14ac:dyDescent="0.25">
      <c r="A623" s="438" t="s">
        <v>1985</v>
      </c>
      <c r="B623" s="199"/>
      <c r="C623" s="199"/>
      <c r="D623" s="199" t="s">
        <v>151</v>
      </c>
      <c r="E623" s="197" t="s">
        <v>316</v>
      </c>
      <c r="F623" s="204">
        <v>0.5</v>
      </c>
      <c r="G623" s="204"/>
      <c r="H623" s="246">
        <f t="shared" si="43"/>
        <v>0</v>
      </c>
      <c r="I623" s="964"/>
      <c r="J623" s="190"/>
      <c r="K623" s="135"/>
      <c r="L623" s="105"/>
      <c r="M623" s="105"/>
      <c r="N623" s="105"/>
      <c r="O623" s="135"/>
      <c r="Q623" s="105"/>
      <c r="R623" s="105"/>
      <c r="S623" s="120"/>
      <c r="T623" s="121"/>
      <c r="U623" s="121"/>
      <c r="V623" s="121"/>
      <c r="W623" s="122"/>
      <c r="X623" s="113"/>
      <c r="Y623" s="105"/>
      <c r="Z623" s="105"/>
      <c r="AA623" s="105"/>
    </row>
    <row r="624" spans="1:27" ht="34.5" customHeight="1" x14ac:dyDescent="0.25">
      <c r="A624" s="438" t="s">
        <v>1986</v>
      </c>
      <c r="B624" s="199"/>
      <c r="C624" s="199"/>
      <c r="D624" s="199" t="s">
        <v>130</v>
      </c>
      <c r="E624" s="197" t="s">
        <v>304</v>
      </c>
      <c r="F624" s="204">
        <v>2</v>
      </c>
      <c r="G624" s="204"/>
      <c r="H624" s="246">
        <f t="shared" si="43"/>
        <v>0</v>
      </c>
      <c r="I624" s="964"/>
      <c r="J624" s="190"/>
      <c r="K624" s="135"/>
      <c r="L624" s="105"/>
      <c r="M624" s="105"/>
      <c r="N624" s="105"/>
      <c r="O624" s="135"/>
      <c r="Q624" s="105"/>
      <c r="R624" s="105"/>
      <c r="S624" s="120"/>
      <c r="T624" s="121"/>
      <c r="U624" s="121"/>
      <c r="V624" s="121"/>
      <c r="W624" s="122"/>
      <c r="X624" s="113"/>
      <c r="Y624" s="105"/>
      <c r="Z624" s="105"/>
      <c r="AA624" s="105"/>
    </row>
    <row r="625" spans="1:27" ht="34.5" customHeight="1" x14ac:dyDescent="0.25">
      <c r="A625" s="438" t="s">
        <v>1987</v>
      </c>
      <c r="B625" s="199"/>
      <c r="C625" s="199"/>
      <c r="D625" s="199" t="s">
        <v>130</v>
      </c>
      <c r="E625" s="197" t="s">
        <v>317</v>
      </c>
      <c r="F625" s="204">
        <v>16</v>
      </c>
      <c r="G625" s="204"/>
      <c r="H625" s="246">
        <f t="shared" si="43"/>
        <v>0</v>
      </c>
      <c r="I625" s="964"/>
      <c r="J625" s="190"/>
      <c r="K625" s="135"/>
      <c r="L625" s="105"/>
      <c r="M625" s="105"/>
      <c r="N625" s="105"/>
      <c r="O625" s="135"/>
      <c r="Q625" s="105"/>
      <c r="R625" s="105"/>
      <c r="S625" s="120"/>
      <c r="T625" s="121"/>
      <c r="U625" s="121"/>
      <c r="V625" s="121"/>
      <c r="W625" s="122"/>
      <c r="X625" s="113"/>
      <c r="Y625" s="105"/>
      <c r="Z625" s="105"/>
      <c r="AA625" s="105"/>
    </row>
    <row r="626" spans="1:27" ht="34.5" customHeight="1" x14ac:dyDescent="0.25">
      <c r="A626" s="438" t="s">
        <v>1988</v>
      </c>
      <c r="B626" s="109"/>
      <c r="C626" s="109"/>
      <c r="D626" s="199" t="s">
        <v>130</v>
      </c>
      <c r="E626" s="197" t="s">
        <v>708</v>
      </c>
      <c r="F626" s="204">
        <v>10</v>
      </c>
      <c r="G626" s="204"/>
      <c r="H626" s="246">
        <f t="shared" si="43"/>
        <v>0</v>
      </c>
      <c r="I626" s="964"/>
      <c r="J626" s="105"/>
      <c r="K626" s="135"/>
      <c r="L626" s="105"/>
      <c r="M626" s="105"/>
      <c r="N626" s="105"/>
      <c r="O626" s="135"/>
      <c r="Q626" s="105"/>
      <c r="R626" s="142"/>
      <c r="S626" s="120"/>
      <c r="T626" s="121"/>
      <c r="U626" s="170"/>
      <c r="V626" s="121"/>
      <c r="W626" s="171"/>
      <c r="X626" s="113"/>
      <c r="Y626" s="105"/>
      <c r="Z626" s="105"/>
      <c r="AA626" s="105"/>
    </row>
    <row r="627" spans="1:27" ht="34.5" customHeight="1" x14ac:dyDescent="0.25">
      <c r="A627" s="438" t="s">
        <v>1989</v>
      </c>
      <c r="B627" s="900"/>
      <c r="C627" s="900"/>
      <c r="D627" s="199" t="s">
        <v>130</v>
      </c>
      <c r="E627" s="197" t="s">
        <v>709</v>
      </c>
      <c r="F627" s="204">
        <v>8</v>
      </c>
      <c r="G627" s="204"/>
      <c r="H627" s="246">
        <f t="shared" si="43"/>
        <v>0</v>
      </c>
      <c r="I627" s="964"/>
      <c r="J627" s="105"/>
      <c r="K627" s="135"/>
      <c r="L627" s="105"/>
      <c r="M627" s="105"/>
      <c r="N627" s="105"/>
      <c r="O627" s="135"/>
      <c r="Q627" s="105"/>
      <c r="R627" s="105"/>
      <c r="S627" s="120"/>
      <c r="T627" s="121"/>
      <c r="U627" s="121"/>
      <c r="V627" s="121"/>
      <c r="W627" s="122"/>
      <c r="X627" s="113"/>
      <c r="Y627" s="105"/>
      <c r="Z627" s="105"/>
      <c r="AA627" s="105"/>
    </row>
    <row r="628" spans="1:27" ht="34.5" customHeight="1" x14ac:dyDescent="0.25">
      <c r="A628" s="438" t="s">
        <v>1990</v>
      </c>
      <c r="B628" s="109"/>
      <c r="C628" s="109"/>
      <c r="D628" s="199" t="s">
        <v>130</v>
      </c>
      <c r="E628" s="197" t="s">
        <v>305</v>
      </c>
      <c r="F628" s="204">
        <v>8</v>
      </c>
      <c r="G628" s="204"/>
      <c r="H628" s="246">
        <f t="shared" si="43"/>
        <v>0</v>
      </c>
      <c r="I628" s="964"/>
      <c r="J628" s="105"/>
      <c r="K628" s="135"/>
      <c r="L628" s="105"/>
      <c r="M628" s="105"/>
      <c r="N628" s="105"/>
      <c r="O628" s="135"/>
      <c r="Q628" s="105"/>
      <c r="R628" s="142"/>
      <c r="S628" s="120"/>
      <c r="T628" s="121"/>
      <c r="U628" s="170"/>
      <c r="V628" s="121"/>
      <c r="W628" s="171"/>
      <c r="X628" s="113"/>
      <c r="Y628" s="105"/>
      <c r="Z628" s="105"/>
      <c r="AA628" s="105"/>
    </row>
    <row r="629" spans="1:27" ht="34.5" customHeight="1" x14ac:dyDescent="0.25">
      <c r="A629" s="438" t="s">
        <v>1991</v>
      </c>
      <c r="B629" s="199"/>
      <c r="C629" s="199"/>
      <c r="D629" s="199" t="s">
        <v>130</v>
      </c>
      <c r="E629" s="197" t="s">
        <v>320</v>
      </c>
      <c r="F629" s="204">
        <v>20</v>
      </c>
      <c r="G629" s="204"/>
      <c r="H629" s="246">
        <f t="shared" si="43"/>
        <v>0</v>
      </c>
      <c r="I629" s="964"/>
      <c r="J629" s="190"/>
      <c r="K629" s="135"/>
      <c r="L629" s="105"/>
      <c r="M629" s="105"/>
      <c r="N629" s="105"/>
      <c r="O629" s="135"/>
      <c r="Q629" s="105"/>
      <c r="R629" s="105"/>
      <c r="S629" s="120"/>
      <c r="T629" s="121"/>
      <c r="U629" s="121"/>
      <c r="V629" s="121"/>
      <c r="W629" s="122"/>
      <c r="X629" s="113"/>
      <c r="Y629" s="105"/>
      <c r="Z629" s="105"/>
      <c r="AA629" s="105"/>
    </row>
    <row r="630" spans="1:27" ht="34.5" customHeight="1" x14ac:dyDescent="0.25">
      <c r="A630" s="438" t="s">
        <v>1992</v>
      </c>
      <c r="B630" s="109"/>
      <c r="C630" s="109"/>
      <c r="D630" s="199" t="s">
        <v>130</v>
      </c>
      <c r="E630" s="197" t="s">
        <v>306</v>
      </c>
      <c r="F630" s="204">
        <v>20</v>
      </c>
      <c r="G630" s="204"/>
      <c r="H630" s="246">
        <f t="shared" si="43"/>
        <v>0</v>
      </c>
      <c r="I630" s="964"/>
      <c r="J630" s="105"/>
      <c r="K630" s="135"/>
      <c r="L630" s="105"/>
      <c r="M630" s="105"/>
      <c r="N630" s="105"/>
      <c r="O630" s="135"/>
      <c r="Q630" s="105"/>
      <c r="R630" s="142"/>
      <c r="S630" s="120"/>
      <c r="T630" s="121"/>
      <c r="U630" s="170"/>
      <c r="V630" s="121"/>
      <c r="W630" s="171"/>
      <c r="X630" s="113"/>
      <c r="Y630" s="105"/>
      <c r="Z630" s="105"/>
      <c r="AA630" s="105"/>
    </row>
    <row r="631" spans="1:27" ht="34.5" customHeight="1" x14ac:dyDescent="0.25">
      <c r="A631" s="438" t="s">
        <v>1993</v>
      </c>
      <c r="B631" s="199"/>
      <c r="C631" s="199"/>
      <c r="D631" s="199" t="s">
        <v>130</v>
      </c>
      <c r="E631" s="197" t="s">
        <v>253</v>
      </c>
      <c r="F631" s="204">
        <v>46</v>
      </c>
      <c r="G631" s="204"/>
      <c r="H631" s="246">
        <f t="shared" si="43"/>
        <v>0</v>
      </c>
      <c r="I631" s="964"/>
      <c r="J631" s="105"/>
      <c r="K631" s="135"/>
      <c r="L631" s="105"/>
      <c r="M631" s="105"/>
      <c r="N631" s="105"/>
      <c r="O631" s="135"/>
      <c r="Q631" s="105"/>
      <c r="R631" s="105"/>
      <c r="S631" s="120"/>
      <c r="T631" s="121"/>
      <c r="U631" s="121"/>
      <c r="V631" s="121"/>
      <c r="W631" s="122"/>
      <c r="X631" s="113"/>
      <c r="Y631" s="105"/>
      <c r="Z631" s="105"/>
      <c r="AA631" s="105"/>
    </row>
    <row r="632" spans="1:27" ht="34.5" customHeight="1" x14ac:dyDescent="0.25">
      <c r="A632" s="438" t="s">
        <v>1994</v>
      </c>
      <c r="B632" s="236"/>
      <c r="C632" s="236"/>
      <c r="D632" s="199" t="s">
        <v>130</v>
      </c>
      <c r="E632" s="197" t="s">
        <v>283</v>
      </c>
      <c r="F632" s="204">
        <v>4</v>
      </c>
      <c r="G632" s="204"/>
      <c r="H632" s="246">
        <f t="shared" si="43"/>
        <v>0</v>
      </c>
      <c r="I632" s="964"/>
      <c r="J632" s="190"/>
      <c r="K632" s="135"/>
      <c r="L632" s="105"/>
      <c r="M632" s="105"/>
      <c r="N632" s="105"/>
      <c r="O632" s="135"/>
      <c r="Q632" s="105"/>
      <c r="R632" s="193"/>
      <c r="S632" s="120"/>
      <c r="T632" s="121"/>
      <c r="U632" s="121"/>
      <c r="V632" s="121"/>
      <c r="W632" s="122"/>
      <c r="X632" s="113"/>
      <c r="Y632" s="105"/>
      <c r="Z632" s="105"/>
      <c r="AA632" s="105"/>
    </row>
    <row r="633" spans="1:27" ht="34.5" customHeight="1" x14ac:dyDescent="0.25">
      <c r="A633" s="438" t="s">
        <v>1995</v>
      </c>
      <c r="B633" s="199"/>
      <c r="C633" s="199"/>
      <c r="D633" s="199" t="s">
        <v>130</v>
      </c>
      <c r="E633" s="197" t="s">
        <v>281</v>
      </c>
      <c r="F633" s="204">
        <v>4</v>
      </c>
      <c r="G633" s="204"/>
      <c r="H633" s="246">
        <f t="shared" si="43"/>
        <v>0</v>
      </c>
      <c r="I633" s="964"/>
      <c r="J633" s="105"/>
      <c r="K633" s="135"/>
      <c r="L633" s="105"/>
      <c r="M633" s="105"/>
      <c r="N633" s="105"/>
      <c r="O633" s="135"/>
      <c r="Q633" s="105"/>
      <c r="R633" s="193"/>
      <c r="S633" s="120"/>
      <c r="T633" s="121"/>
      <c r="U633" s="121"/>
      <c r="V633" s="121"/>
      <c r="W633" s="122"/>
      <c r="X633" s="113"/>
      <c r="Y633" s="105"/>
      <c r="Z633" s="105"/>
      <c r="AA633" s="105"/>
    </row>
    <row r="634" spans="1:27" ht="34.5" customHeight="1" x14ac:dyDescent="0.25">
      <c r="A634" s="438" t="s">
        <v>1996</v>
      </c>
      <c r="B634" s="199"/>
      <c r="C634" s="199"/>
      <c r="D634" s="199" t="s">
        <v>130</v>
      </c>
      <c r="E634" s="197" t="s">
        <v>323</v>
      </c>
      <c r="F634" s="204">
        <v>10</v>
      </c>
      <c r="G634" s="204"/>
      <c r="H634" s="246">
        <f t="shared" si="43"/>
        <v>0</v>
      </c>
      <c r="I634" s="964"/>
      <c r="J634" s="105"/>
      <c r="K634" s="135"/>
      <c r="L634" s="105"/>
      <c r="M634" s="105"/>
      <c r="N634" s="105"/>
      <c r="O634" s="135"/>
      <c r="Q634" s="105"/>
      <c r="R634" s="105"/>
      <c r="S634" s="120"/>
      <c r="T634" s="121"/>
      <c r="U634" s="121"/>
      <c r="V634" s="121"/>
      <c r="W634" s="122"/>
      <c r="X634" s="113"/>
      <c r="Y634" s="105"/>
      <c r="Z634" s="105"/>
      <c r="AA634" s="105"/>
    </row>
    <row r="635" spans="1:27" ht="34.5" customHeight="1" x14ac:dyDescent="0.25">
      <c r="A635" s="438" t="s">
        <v>1997</v>
      </c>
      <c r="B635" s="199"/>
      <c r="C635" s="199"/>
      <c r="D635" s="199" t="s">
        <v>133</v>
      </c>
      <c r="E635" s="197" t="s">
        <v>324</v>
      </c>
      <c r="F635" s="204">
        <v>1</v>
      </c>
      <c r="G635" s="204"/>
      <c r="H635" s="246">
        <f t="shared" si="43"/>
        <v>0</v>
      </c>
      <c r="I635" s="964"/>
      <c r="J635" s="190"/>
      <c r="K635" s="135"/>
      <c r="L635" s="105"/>
      <c r="M635" s="105"/>
      <c r="N635" s="105"/>
      <c r="O635" s="135"/>
      <c r="Q635" s="105"/>
      <c r="R635" s="105"/>
      <c r="S635" s="120"/>
      <c r="T635" s="121"/>
      <c r="U635" s="121"/>
      <c r="V635" s="121"/>
      <c r="W635" s="122"/>
      <c r="X635" s="113"/>
      <c r="Y635" s="105"/>
      <c r="Z635" s="105"/>
      <c r="AA635" s="105"/>
    </row>
    <row r="636" spans="1:27" ht="34.5" customHeight="1" x14ac:dyDescent="0.25">
      <c r="A636" s="438" t="s">
        <v>1998</v>
      </c>
      <c r="B636" s="200" t="s">
        <v>889</v>
      </c>
      <c r="C636" s="200"/>
      <c r="D636" s="199" t="s">
        <v>130</v>
      </c>
      <c r="E636" s="197" t="s">
        <v>890</v>
      </c>
      <c r="F636" s="204">
        <v>1</v>
      </c>
      <c r="G636" s="204">
        <f>'CPU-ELÉTRICA'!G68</f>
        <v>0</v>
      </c>
      <c r="H636" s="198">
        <f t="shared" si="43"/>
        <v>0</v>
      </c>
      <c r="I636" s="964"/>
      <c r="J636" s="105"/>
      <c r="K636" s="135"/>
      <c r="L636" s="105"/>
      <c r="M636" s="105"/>
      <c r="N636" s="105"/>
      <c r="O636" s="135"/>
      <c r="Q636" s="105"/>
      <c r="R636" s="105"/>
      <c r="S636" s="120"/>
      <c r="T636" s="121"/>
      <c r="U636" s="121"/>
      <c r="V636" s="121"/>
      <c r="W636" s="122"/>
      <c r="X636" s="113"/>
      <c r="Y636" s="105"/>
      <c r="Z636" s="105"/>
      <c r="AA636" s="105"/>
    </row>
    <row r="637" spans="1:27" ht="34.5" customHeight="1" x14ac:dyDescent="0.25">
      <c r="A637" s="215"/>
      <c r="B637" s="237"/>
      <c r="C637" s="237"/>
      <c r="D637" s="215"/>
      <c r="E637" s="215" t="s">
        <v>891</v>
      </c>
      <c r="F637" s="215"/>
      <c r="G637" s="216">
        <f>SUM(H599:H636)</f>
        <v>0</v>
      </c>
      <c r="H637" s="216"/>
      <c r="I637" s="964"/>
      <c r="J637" s="105"/>
      <c r="K637" s="135"/>
      <c r="L637" s="105"/>
      <c r="M637" s="105"/>
      <c r="N637" s="105"/>
      <c r="O637" s="135"/>
      <c r="Q637" s="105"/>
      <c r="R637" s="105"/>
      <c r="S637" s="120"/>
      <c r="T637" s="121"/>
      <c r="U637" s="121"/>
      <c r="V637" s="121"/>
      <c r="W637" s="122"/>
      <c r="X637" s="113"/>
      <c r="Y637" s="105"/>
      <c r="Z637" s="105"/>
      <c r="AA637" s="105"/>
    </row>
    <row r="638" spans="1:27" ht="34.5" customHeight="1" x14ac:dyDescent="0.25">
      <c r="A638" s="439" t="s">
        <v>457</v>
      </c>
      <c r="B638" s="201"/>
      <c r="C638" s="201"/>
      <c r="D638" s="202"/>
      <c r="E638" s="202" t="s">
        <v>892</v>
      </c>
      <c r="F638" s="202"/>
      <c r="G638" s="202"/>
      <c r="H638" s="202"/>
      <c r="I638" s="964"/>
      <c r="J638" s="105"/>
      <c r="K638" s="135"/>
      <c r="L638" s="105"/>
      <c r="M638" s="105"/>
      <c r="N638" s="105"/>
      <c r="O638" s="135"/>
      <c r="Q638" s="105"/>
      <c r="R638" s="105"/>
      <c r="S638" s="120"/>
      <c r="T638" s="121"/>
      <c r="U638" s="121"/>
      <c r="V638" s="121"/>
      <c r="W638" s="122"/>
      <c r="X638" s="113"/>
      <c r="Y638" s="105"/>
      <c r="Z638" s="105"/>
      <c r="AA638" s="105"/>
    </row>
    <row r="639" spans="1:27" ht="34.5" customHeight="1" x14ac:dyDescent="0.25">
      <c r="A639" s="438" t="s">
        <v>1999</v>
      </c>
      <c r="B639" s="199"/>
      <c r="C639" s="199"/>
      <c r="D639" s="199" t="s">
        <v>130</v>
      </c>
      <c r="E639" s="197" t="s">
        <v>308</v>
      </c>
      <c r="F639" s="204">
        <v>20</v>
      </c>
      <c r="G639" s="204"/>
      <c r="H639" s="246">
        <f t="shared" ref="H639:H674" si="44">F639*G639</f>
        <v>0</v>
      </c>
      <c r="I639" s="964"/>
      <c r="J639" s="105"/>
      <c r="K639" s="135"/>
      <c r="L639" s="105"/>
      <c r="M639" s="105"/>
      <c r="N639" s="105"/>
      <c r="O639" s="135"/>
      <c r="Q639" s="105"/>
      <c r="R639" s="105"/>
      <c r="S639" s="120"/>
      <c r="T639" s="121"/>
      <c r="U639" s="121"/>
      <c r="V639" s="121"/>
      <c r="W639" s="122"/>
      <c r="X639" s="113"/>
      <c r="Y639" s="105"/>
      <c r="Z639" s="105"/>
      <c r="AA639" s="105"/>
    </row>
    <row r="640" spans="1:27" ht="34.5" customHeight="1" x14ac:dyDescent="0.25">
      <c r="A640" s="438" t="s">
        <v>2000</v>
      </c>
      <c r="B640" s="109"/>
      <c r="C640" s="109"/>
      <c r="D640" s="199" t="s">
        <v>130</v>
      </c>
      <c r="E640" s="197" t="s">
        <v>420</v>
      </c>
      <c r="F640" s="204">
        <v>1</v>
      </c>
      <c r="G640" s="204"/>
      <c r="H640" s="246">
        <f t="shared" si="44"/>
        <v>0</v>
      </c>
      <c r="I640" s="964"/>
      <c r="J640" s="105"/>
      <c r="K640" s="135"/>
      <c r="L640" s="105"/>
      <c r="M640" s="105"/>
      <c r="N640" s="105"/>
      <c r="O640" s="135"/>
      <c r="Q640" s="105"/>
      <c r="R640" s="142"/>
      <c r="S640" s="120"/>
      <c r="T640" s="121"/>
      <c r="U640" s="170"/>
      <c r="V640" s="121"/>
      <c r="W640" s="171"/>
      <c r="X640" s="113"/>
      <c r="Y640" s="105"/>
      <c r="Z640" s="105"/>
      <c r="AA640" s="105"/>
    </row>
    <row r="641" spans="1:27" ht="34.5" customHeight="1" x14ac:dyDescent="0.25">
      <c r="A641" s="438" t="s">
        <v>2001</v>
      </c>
      <c r="B641" s="227"/>
      <c r="C641" s="227"/>
      <c r="D641" s="199" t="s">
        <v>130</v>
      </c>
      <c r="E641" s="197" t="s">
        <v>295</v>
      </c>
      <c r="F641" s="204">
        <v>40</v>
      </c>
      <c r="G641" s="204"/>
      <c r="H641" s="246">
        <f t="shared" si="44"/>
        <v>0</v>
      </c>
      <c r="I641" s="964"/>
      <c r="J641" s="190"/>
      <c r="K641" s="135"/>
      <c r="L641" s="105"/>
      <c r="M641" s="105"/>
      <c r="N641" s="105"/>
      <c r="O641" s="135"/>
      <c r="Q641" s="105"/>
      <c r="R641" s="105"/>
      <c r="S641" s="120"/>
      <c r="T641" s="121"/>
      <c r="U641" s="121"/>
      <c r="V641" s="121"/>
      <c r="W641" s="122"/>
      <c r="X641" s="113"/>
      <c r="Y641" s="105"/>
      <c r="Z641" s="105"/>
      <c r="AA641" s="105"/>
    </row>
    <row r="642" spans="1:27" ht="34.5" customHeight="1" x14ac:dyDescent="0.25">
      <c r="A642" s="438" t="s">
        <v>2002</v>
      </c>
      <c r="B642" s="109"/>
      <c r="C642" s="109"/>
      <c r="D642" s="199" t="s">
        <v>130</v>
      </c>
      <c r="E642" s="197" t="s">
        <v>309</v>
      </c>
      <c r="F642" s="204">
        <v>12</v>
      </c>
      <c r="G642" s="204"/>
      <c r="H642" s="246">
        <f t="shared" si="44"/>
        <v>0</v>
      </c>
      <c r="I642" s="964"/>
      <c r="J642" s="105"/>
      <c r="K642" s="135"/>
      <c r="L642" s="105"/>
      <c r="M642" s="105"/>
      <c r="N642" s="105"/>
      <c r="O642" s="135"/>
      <c r="Q642" s="105"/>
      <c r="R642" s="142"/>
      <c r="S642" s="120"/>
      <c r="T642" s="121"/>
      <c r="U642" s="170"/>
      <c r="V642" s="121"/>
      <c r="W642" s="171"/>
      <c r="X642" s="113"/>
      <c r="Y642" s="105"/>
      <c r="Z642" s="105"/>
      <c r="AA642" s="105"/>
    </row>
    <row r="643" spans="1:27" ht="34.5" customHeight="1" x14ac:dyDescent="0.25">
      <c r="A643" s="438" t="s">
        <v>2003</v>
      </c>
      <c r="B643" s="199"/>
      <c r="C643" s="199"/>
      <c r="D643" s="199" t="s">
        <v>202</v>
      </c>
      <c r="E643" s="197" t="s">
        <v>298</v>
      </c>
      <c r="F643" s="204">
        <v>3</v>
      </c>
      <c r="G643" s="204"/>
      <c r="H643" s="246">
        <f t="shared" si="44"/>
        <v>0</v>
      </c>
      <c r="I643" s="964"/>
      <c r="J643" s="105"/>
      <c r="K643" s="135"/>
      <c r="L643" s="105"/>
      <c r="M643" s="105"/>
      <c r="N643" s="105"/>
      <c r="O643" s="135"/>
      <c r="Q643" s="105"/>
      <c r="R643" s="105"/>
      <c r="S643" s="120"/>
      <c r="T643" s="121"/>
      <c r="U643" s="121"/>
      <c r="V643" s="121"/>
      <c r="W643" s="122"/>
      <c r="X643" s="113"/>
      <c r="Y643" s="105"/>
      <c r="Z643" s="105"/>
      <c r="AA643" s="105"/>
    </row>
    <row r="644" spans="1:27" ht="34.5" customHeight="1" x14ac:dyDescent="0.25">
      <c r="A644" s="438" t="s">
        <v>2004</v>
      </c>
      <c r="B644" s="199"/>
      <c r="C644" s="199"/>
      <c r="D644" s="199" t="s">
        <v>202</v>
      </c>
      <c r="E644" s="197" t="s">
        <v>297</v>
      </c>
      <c r="F644" s="204">
        <v>2</v>
      </c>
      <c r="G644" s="204"/>
      <c r="H644" s="246">
        <f t="shared" si="44"/>
        <v>0</v>
      </c>
      <c r="I644" s="964"/>
      <c r="J644" s="105"/>
      <c r="K644" s="135"/>
      <c r="L644" s="105"/>
      <c r="M644" s="105"/>
      <c r="N644" s="105"/>
      <c r="O644" s="135"/>
      <c r="Q644" s="105"/>
      <c r="R644" s="105"/>
      <c r="S644" s="120"/>
      <c r="T644" s="121"/>
      <c r="U644" s="121"/>
      <c r="V644" s="121"/>
      <c r="W644" s="122"/>
      <c r="X644" s="113"/>
      <c r="Y644" s="105"/>
      <c r="Z644" s="105"/>
      <c r="AA644" s="105"/>
    </row>
    <row r="645" spans="1:27" ht="34.5" customHeight="1" x14ac:dyDescent="0.25">
      <c r="A645" s="438" t="s">
        <v>2005</v>
      </c>
      <c r="B645" s="199"/>
      <c r="C645" s="199"/>
      <c r="D645" s="199" t="s">
        <v>133</v>
      </c>
      <c r="E645" s="197" t="s">
        <v>296</v>
      </c>
      <c r="F645" s="204">
        <v>2</v>
      </c>
      <c r="G645" s="204"/>
      <c r="H645" s="246">
        <f t="shared" si="44"/>
        <v>0</v>
      </c>
      <c r="I645" s="964"/>
      <c r="J645" s="190"/>
      <c r="K645" s="135"/>
      <c r="L645" s="105"/>
      <c r="M645" s="105"/>
      <c r="N645" s="105"/>
      <c r="O645" s="135"/>
      <c r="Q645" s="105"/>
      <c r="R645" s="105"/>
      <c r="S645" s="120"/>
      <c r="T645" s="121"/>
      <c r="U645" s="121"/>
      <c r="V645" s="121"/>
      <c r="W645" s="122"/>
      <c r="X645" s="113"/>
      <c r="Y645" s="105"/>
      <c r="Z645" s="105"/>
      <c r="AA645" s="105"/>
    </row>
    <row r="646" spans="1:27" ht="34.5" customHeight="1" x14ac:dyDescent="0.25">
      <c r="A646" s="438" t="s">
        <v>2006</v>
      </c>
      <c r="B646" s="109"/>
      <c r="C646" s="109"/>
      <c r="D646" s="199" t="s">
        <v>133</v>
      </c>
      <c r="E646" s="197" t="s">
        <v>310</v>
      </c>
      <c r="F646" s="204">
        <v>2</v>
      </c>
      <c r="G646" s="204"/>
      <c r="H646" s="246">
        <f t="shared" si="44"/>
        <v>0</v>
      </c>
      <c r="I646" s="964"/>
      <c r="J646" s="105"/>
      <c r="K646" s="135"/>
      <c r="L646" s="105"/>
      <c r="M646" s="105"/>
      <c r="N646" s="105"/>
      <c r="O646" s="135"/>
      <c r="Q646" s="105"/>
      <c r="R646" s="142"/>
      <c r="S646" s="120"/>
      <c r="T646" s="121"/>
      <c r="U646" s="170"/>
      <c r="V646" s="121"/>
      <c r="W646" s="171"/>
      <c r="X646" s="113"/>
      <c r="Y646" s="105"/>
      <c r="Z646" s="105"/>
      <c r="AA646" s="105"/>
    </row>
    <row r="647" spans="1:27" ht="34.5" customHeight="1" x14ac:dyDescent="0.25">
      <c r="A647" s="438" t="s">
        <v>2007</v>
      </c>
      <c r="B647" s="109"/>
      <c r="C647" s="109"/>
      <c r="D647" s="199" t="s">
        <v>130</v>
      </c>
      <c r="E647" s="197" t="s">
        <v>311</v>
      </c>
      <c r="F647" s="204">
        <v>4</v>
      </c>
      <c r="G647" s="204"/>
      <c r="H647" s="246">
        <f t="shared" si="44"/>
        <v>0</v>
      </c>
      <c r="I647" s="964"/>
      <c r="J647" s="105"/>
      <c r="K647" s="135"/>
      <c r="L647" s="105"/>
      <c r="M647" s="105"/>
      <c r="N647" s="105"/>
      <c r="O647" s="135"/>
      <c r="Q647" s="105"/>
      <c r="R647" s="142"/>
      <c r="S647" s="120"/>
      <c r="T647" s="121"/>
      <c r="U647" s="170"/>
      <c r="V647" s="121"/>
      <c r="W647" s="171"/>
      <c r="X647" s="113"/>
      <c r="Y647" s="105"/>
      <c r="Z647" s="105"/>
      <c r="AA647" s="105"/>
    </row>
    <row r="648" spans="1:27" ht="34.5" customHeight="1" x14ac:dyDescent="0.25">
      <c r="A648" s="438" t="s">
        <v>2008</v>
      </c>
      <c r="B648" s="199"/>
      <c r="C648" s="199"/>
      <c r="D648" s="199" t="s">
        <v>130</v>
      </c>
      <c r="E648" s="197" t="s">
        <v>237</v>
      </c>
      <c r="F648" s="204">
        <v>6</v>
      </c>
      <c r="G648" s="204"/>
      <c r="H648" s="246">
        <f t="shared" si="44"/>
        <v>0</v>
      </c>
      <c r="I648" s="964"/>
      <c r="J648" s="105"/>
      <c r="K648" s="135"/>
      <c r="L648" s="105"/>
      <c r="M648" s="105"/>
      <c r="N648" s="105"/>
      <c r="O648" s="135"/>
      <c r="Q648" s="105"/>
      <c r="R648" s="193"/>
      <c r="S648" s="120"/>
      <c r="T648" s="121"/>
      <c r="U648" s="121"/>
      <c r="V648" s="121"/>
      <c r="W648" s="122"/>
      <c r="X648" s="113"/>
      <c r="Y648" s="105"/>
      <c r="Z648" s="105"/>
      <c r="AA648" s="105"/>
    </row>
    <row r="649" spans="1:27" ht="34.5" customHeight="1" x14ac:dyDescent="0.25">
      <c r="A649" s="438" t="s">
        <v>2009</v>
      </c>
      <c r="B649" s="199"/>
      <c r="C649" s="199"/>
      <c r="D649" s="199" t="s">
        <v>130</v>
      </c>
      <c r="E649" s="197" t="s">
        <v>238</v>
      </c>
      <c r="F649" s="204">
        <v>4</v>
      </c>
      <c r="G649" s="204"/>
      <c r="H649" s="246">
        <f t="shared" si="44"/>
        <v>0</v>
      </c>
      <c r="I649" s="964"/>
      <c r="J649" s="105"/>
      <c r="K649" s="135"/>
      <c r="L649" s="105"/>
      <c r="M649" s="105"/>
      <c r="N649" s="105"/>
      <c r="O649" s="135"/>
      <c r="Q649" s="105"/>
      <c r="R649" s="193"/>
      <c r="S649" s="120"/>
      <c r="T649" s="121"/>
      <c r="U649" s="121"/>
      <c r="V649" s="121"/>
      <c r="W649" s="122"/>
      <c r="X649" s="113"/>
      <c r="Y649" s="105"/>
      <c r="Z649" s="105"/>
      <c r="AA649" s="105"/>
    </row>
    <row r="650" spans="1:27" ht="34.5" customHeight="1" x14ac:dyDescent="0.25">
      <c r="A650" s="438" t="s">
        <v>2010</v>
      </c>
      <c r="B650" s="199"/>
      <c r="C650" s="199"/>
      <c r="D650" s="199" t="s">
        <v>130</v>
      </c>
      <c r="E650" s="197" t="s">
        <v>312</v>
      </c>
      <c r="F650" s="204">
        <v>1</v>
      </c>
      <c r="G650" s="204"/>
      <c r="H650" s="246">
        <f t="shared" si="44"/>
        <v>0</v>
      </c>
      <c r="I650" s="964"/>
      <c r="J650" s="105"/>
      <c r="K650" s="135"/>
      <c r="L650" s="105"/>
      <c r="M650" s="105"/>
      <c r="N650" s="105"/>
      <c r="O650" s="135"/>
      <c r="Q650" s="105"/>
      <c r="R650" s="142"/>
      <c r="S650" s="120"/>
      <c r="T650" s="121"/>
      <c r="U650" s="121"/>
      <c r="V650" s="121"/>
      <c r="W650" s="122"/>
      <c r="X650" s="113"/>
      <c r="Y650" s="105"/>
      <c r="Z650" s="105"/>
      <c r="AA650" s="105"/>
    </row>
    <row r="651" spans="1:27" ht="34.5" customHeight="1" x14ac:dyDescent="0.25">
      <c r="A651" s="438" t="s">
        <v>2011</v>
      </c>
      <c r="B651" s="109"/>
      <c r="C651" s="109"/>
      <c r="D651" s="199" t="s">
        <v>133</v>
      </c>
      <c r="E651" s="197" t="s">
        <v>241</v>
      </c>
      <c r="F651" s="204">
        <v>1</v>
      </c>
      <c r="G651" s="204"/>
      <c r="H651" s="246">
        <f t="shared" si="44"/>
        <v>0</v>
      </c>
      <c r="I651" s="964"/>
      <c r="J651" s="105"/>
      <c r="K651" s="135"/>
      <c r="L651" s="105"/>
      <c r="M651" s="105"/>
      <c r="N651" s="105"/>
      <c r="O651" s="135"/>
      <c r="Q651" s="105"/>
      <c r="R651" s="142"/>
      <c r="S651" s="120"/>
      <c r="T651" s="121"/>
      <c r="U651" s="170"/>
      <c r="V651" s="121"/>
      <c r="W651" s="171"/>
      <c r="X651" s="113"/>
      <c r="Y651" s="105"/>
      <c r="Z651" s="105"/>
      <c r="AA651" s="105"/>
    </row>
    <row r="652" spans="1:27" ht="34.5" customHeight="1" x14ac:dyDescent="0.25">
      <c r="A652" s="438" t="s">
        <v>2012</v>
      </c>
      <c r="B652" s="199"/>
      <c r="C652" s="199"/>
      <c r="D652" s="199" t="s">
        <v>130</v>
      </c>
      <c r="E652" s="197" t="s">
        <v>313</v>
      </c>
      <c r="F652" s="204">
        <v>4</v>
      </c>
      <c r="G652" s="204"/>
      <c r="H652" s="246">
        <f t="shared" si="44"/>
        <v>0</v>
      </c>
      <c r="I652" s="964"/>
      <c r="J652" s="190"/>
      <c r="K652" s="135"/>
      <c r="L652" s="105"/>
      <c r="M652" s="105"/>
      <c r="N652" s="105"/>
      <c r="O652" s="135"/>
      <c r="Q652" s="105"/>
      <c r="R652" s="105"/>
      <c r="S652" s="120"/>
      <c r="T652" s="121"/>
      <c r="U652" s="121"/>
      <c r="V652" s="121"/>
      <c r="W652" s="122"/>
      <c r="X652" s="113"/>
      <c r="Y652" s="105"/>
      <c r="Z652" s="105"/>
      <c r="AA652" s="105"/>
    </row>
    <row r="653" spans="1:27" ht="34.5" customHeight="1" x14ac:dyDescent="0.25">
      <c r="A653" s="438" t="s">
        <v>2013</v>
      </c>
      <c r="B653" s="199"/>
      <c r="C653" s="199"/>
      <c r="D653" s="199" t="s">
        <v>130</v>
      </c>
      <c r="E653" s="197" t="s">
        <v>299</v>
      </c>
      <c r="F653" s="204">
        <v>10</v>
      </c>
      <c r="G653" s="204"/>
      <c r="H653" s="246">
        <f t="shared" si="44"/>
        <v>0</v>
      </c>
      <c r="I653" s="964"/>
      <c r="J653" s="190"/>
      <c r="K653" s="135"/>
      <c r="L653" s="105"/>
      <c r="M653" s="105"/>
      <c r="N653" s="105"/>
      <c r="O653" s="135"/>
      <c r="Q653" s="105"/>
      <c r="R653" s="105"/>
      <c r="S653" s="120"/>
      <c r="T653" s="121"/>
      <c r="U653" s="121"/>
      <c r="V653" s="121"/>
      <c r="W653" s="122"/>
      <c r="X653" s="113"/>
      <c r="Y653" s="105"/>
      <c r="Z653" s="105"/>
      <c r="AA653" s="105"/>
    </row>
    <row r="654" spans="1:27" ht="34.5" customHeight="1" x14ac:dyDescent="0.25">
      <c r="A654" s="438" t="s">
        <v>2014</v>
      </c>
      <c r="B654" s="199"/>
      <c r="C654" s="199"/>
      <c r="D654" s="199" t="s">
        <v>130</v>
      </c>
      <c r="E654" s="197" t="s">
        <v>314</v>
      </c>
      <c r="F654" s="204">
        <v>22</v>
      </c>
      <c r="G654" s="204"/>
      <c r="H654" s="246">
        <f t="shared" si="44"/>
        <v>0</v>
      </c>
      <c r="I654" s="964"/>
      <c r="J654" s="105"/>
      <c r="K654" s="135"/>
      <c r="L654" s="105"/>
      <c r="M654" s="105"/>
      <c r="N654" s="105"/>
      <c r="O654" s="135"/>
      <c r="Q654" s="105"/>
      <c r="R654" s="105"/>
      <c r="S654" s="120"/>
      <c r="T654" s="121"/>
      <c r="U654" s="121"/>
      <c r="V654" s="121"/>
      <c r="W654" s="122"/>
      <c r="X654" s="113"/>
      <c r="Y654" s="105"/>
      <c r="Z654" s="105"/>
      <c r="AA654" s="105"/>
    </row>
    <row r="655" spans="1:27" ht="34.5" customHeight="1" x14ac:dyDescent="0.25">
      <c r="A655" s="438" t="s">
        <v>2015</v>
      </c>
      <c r="B655" s="199"/>
      <c r="C655" s="199"/>
      <c r="D655" s="199" t="s">
        <v>130</v>
      </c>
      <c r="E655" s="197" t="s">
        <v>300</v>
      </c>
      <c r="F655" s="204">
        <v>4</v>
      </c>
      <c r="G655" s="204"/>
      <c r="H655" s="246">
        <f t="shared" si="44"/>
        <v>0</v>
      </c>
      <c r="I655" s="964"/>
      <c r="J655" s="105"/>
      <c r="K655" s="135"/>
      <c r="L655" s="105"/>
      <c r="M655" s="105"/>
      <c r="N655" s="105"/>
      <c r="O655" s="135"/>
      <c r="Q655" s="105"/>
      <c r="R655" s="105"/>
      <c r="S655" s="120"/>
      <c r="T655" s="121"/>
      <c r="U655" s="121"/>
      <c r="V655" s="121"/>
      <c r="W655" s="122"/>
      <c r="X655" s="113"/>
      <c r="Y655" s="105"/>
      <c r="Z655" s="105"/>
      <c r="AA655" s="105"/>
    </row>
    <row r="656" spans="1:27" ht="34.5" customHeight="1" x14ac:dyDescent="0.25">
      <c r="A656" s="438" t="s">
        <v>2016</v>
      </c>
      <c r="B656" s="199"/>
      <c r="C656" s="199"/>
      <c r="D656" s="199" t="s">
        <v>151</v>
      </c>
      <c r="E656" s="197" t="s">
        <v>301</v>
      </c>
      <c r="F656" s="204">
        <v>5</v>
      </c>
      <c r="G656" s="204"/>
      <c r="H656" s="246">
        <f t="shared" si="44"/>
        <v>0</v>
      </c>
      <c r="I656" s="964"/>
      <c r="J656" s="105"/>
      <c r="K656" s="135"/>
      <c r="L656" s="105"/>
      <c r="M656" s="105"/>
      <c r="N656" s="105"/>
      <c r="O656" s="135"/>
      <c r="Q656" s="105"/>
      <c r="R656" s="105"/>
      <c r="S656" s="120"/>
      <c r="T656" s="121"/>
      <c r="U656" s="121"/>
      <c r="V656" s="121"/>
      <c r="W656" s="122"/>
      <c r="X656" s="113"/>
      <c r="Y656" s="105"/>
      <c r="Z656" s="105"/>
      <c r="AA656" s="105"/>
    </row>
    <row r="657" spans="1:27" ht="34.5" customHeight="1" x14ac:dyDescent="0.25">
      <c r="A657" s="438" t="s">
        <v>2017</v>
      </c>
      <c r="B657" s="109"/>
      <c r="C657" s="109"/>
      <c r="D657" s="199" t="s">
        <v>130</v>
      </c>
      <c r="E657" s="197" t="s">
        <v>315</v>
      </c>
      <c r="F657" s="204">
        <v>2</v>
      </c>
      <c r="G657" s="204"/>
      <c r="H657" s="246">
        <f t="shared" si="44"/>
        <v>0</v>
      </c>
      <c r="I657" s="964"/>
      <c r="J657" s="105"/>
      <c r="K657" s="135"/>
      <c r="L657" s="105"/>
      <c r="M657" s="105"/>
      <c r="N657" s="105"/>
      <c r="O657" s="135"/>
      <c r="Q657" s="105"/>
      <c r="R657" s="142"/>
      <c r="S657" s="120"/>
      <c r="T657" s="121"/>
      <c r="U657" s="170"/>
      <c r="V657" s="121"/>
      <c r="W657" s="171"/>
      <c r="X657" s="113"/>
      <c r="Y657" s="105"/>
      <c r="Z657" s="105"/>
      <c r="AA657" s="105"/>
    </row>
    <row r="658" spans="1:27" ht="34.5" customHeight="1" x14ac:dyDescent="0.25">
      <c r="A658" s="438" t="s">
        <v>2018</v>
      </c>
      <c r="B658" s="109"/>
      <c r="C658" s="109"/>
      <c r="D658" s="199" t="s">
        <v>130</v>
      </c>
      <c r="E658" s="197" t="s">
        <v>302</v>
      </c>
      <c r="F658" s="204">
        <v>2</v>
      </c>
      <c r="G658" s="204"/>
      <c r="H658" s="246">
        <f t="shared" si="44"/>
        <v>0</v>
      </c>
      <c r="I658" s="964"/>
      <c r="J658" s="105"/>
      <c r="K658" s="135"/>
      <c r="L658" s="105"/>
      <c r="M658" s="105"/>
      <c r="N658" s="105"/>
      <c r="O658" s="135"/>
      <c r="Q658" s="105"/>
      <c r="R658" s="142"/>
      <c r="S658" s="120"/>
      <c r="T658" s="121"/>
      <c r="U658" s="170"/>
      <c r="V658" s="121"/>
      <c r="W658" s="171"/>
      <c r="X658" s="113"/>
      <c r="Y658" s="105"/>
      <c r="Z658" s="105"/>
      <c r="AA658" s="105"/>
    </row>
    <row r="659" spans="1:27" ht="34.5" customHeight="1" x14ac:dyDescent="0.25">
      <c r="A659" s="438" t="s">
        <v>2019</v>
      </c>
      <c r="B659" s="109"/>
      <c r="C659" s="109"/>
      <c r="D659" s="199" t="s">
        <v>130</v>
      </c>
      <c r="E659" s="197" t="s">
        <v>303</v>
      </c>
      <c r="F659" s="204">
        <v>1</v>
      </c>
      <c r="G659" s="204"/>
      <c r="H659" s="246">
        <f t="shared" si="44"/>
        <v>0</v>
      </c>
      <c r="I659" s="964"/>
      <c r="J659" s="105"/>
      <c r="K659" s="135"/>
      <c r="L659" s="105"/>
      <c r="M659" s="105"/>
      <c r="N659" s="105"/>
      <c r="O659" s="135"/>
      <c r="Q659" s="105"/>
      <c r="R659" s="142"/>
      <c r="S659" s="120"/>
      <c r="T659" s="121"/>
      <c r="U659" s="170"/>
      <c r="V659" s="121"/>
      <c r="W659" s="171"/>
      <c r="X659" s="113"/>
      <c r="Y659" s="105"/>
      <c r="Z659" s="105"/>
      <c r="AA659" s="105"/>
    </row>
    <row r="660" spans="1:27" ht="34.5" customHeight="1" x14ac:dyDescent="0.25">
      <c r="A660" s="438" t="s">
        <v>2020</v>
      </c>
      <c r="B660" s="199"/>
      <c r="C660" s="199"/>
      <c r="D660" s="199" t="s">
        <v>151</v>
      </c>
      <c r="E660" s="197" t="s">
        <v>316</v>
      </c>
      <c r="F660" s="204">
        <v>0.35</v>
      </c>
      <c r="G660" s="204"/>
      <c r="H660" s="246">
        <f t="shared" si="44"/>
        <v>0</v>
      </c>
      <c r="I660" s="964"/>
      <c r="J660" s="190"/>
      <c r="K660" s="135"/>
      <c r="L660" s="105"/>
      <c r="M660" s="105"/>
      <c r="N660" s="105"/>
      <c r="O660" s="135"/>
      <c r="Q660" s="105"/>
      <c r="R660" s="105"/>
      <c r="S660" s="120"/>
      <c r="T660" s="121"/>
      <c r="U660" s="121"/>
      <c r="V660" s="121"/>
      <c r="W660" s="122"/>
      <c r="X660" s="113"/>
      <c r="Y660" s="105"/>
      <c r="Z660" s="105"/>
      <c r="AA660" s="105"/>
    </row>
    <row r="661" spans="1:27" ht="34.5" customHeight="1" x14ac:dyDescent="0.25">
      <c r="A661" s="438" t="s">
        <v>2021</v>
      </c>
      <c r="B661" s="199"/>
      <c r="C661" s="199"/>
      <c r="D661" s="199" t="s">
        <v>130</v>
      </c>
      <c r="E661" s="197" t="s">
        <v>304</v>
      </c>
      <c r="F661" s="204">
        <v>2</v>
      </c>
      <c r="G661" s="204"/>
      <c r="H661" s="246">
        <f t="shared" si="44"/>
        <v>0</v>
      </c>
      <c r="I661" s="964"/>
      <c r="J661" s="190"/>
      <c r="K661" s="135"/>
      <c r="L661" s="105"/>
      <c r="M661" s="105"/>
      <c r="N661" s="105"/>
      <c r="O661" s="135"/>
      <c r="Q661" s="105"/>
      <c r="R661" s="105"/>
      <c r="S661" s="120"/>
      <c r="T661" s="121"/>
      <c r="U661" s="121"/>
      <c r="V661" s="121"/>
      <c r="W661" s="122"/>
      <c r="X661" s="113"/>
      <c r="Y661" s="105"/>
      <c r="Z661" s="105"/>
      <c r="AA661" s="105"/>
    </row>
    <row r="662" spans="1:27" ht="34.5" customHeight="1" x14ac:dyDescent="0.25">
      <c r="A662" s="438" t="s">
        <v>2022</v>
      </c>
      <c r="B662" s="199"/>
      <c r="C662" s="199"/>
      <c r="D662" s="199" t="s">
        <v>130</v>
      </c>
      <c r="E662" s="197" t="s">
        <v>317</v>
      </c>
      <c r="F662" s="204">
        <v>16</v>
      </c>
      <c r="G662" s="204"/>
      <c r="H662" s="246">
        <f t="shared" si="44"/>
        <v>0</v>
      </c>
      <c r="I662" s="964"/>
      <c r="J662" s="190"/>
      <c r="K662" s="135"/>
      <c r="L662" s="105"/>
      <c r="M662" s="105"/>
      <c r="N662" s="105"/>
      <c r="O662" s="135"/>
      <c r="Q662" s="105"/>
      <c r="R662" s="105"/>
      <c r="S662" s="120"/>
      <c r="T662" s="121"/>
      <c r="U662" s="121"/>
      <c r="V662" s="121"/>
      <c r="W662" s="122"/>
      <c r="X662" s="113"/>
      <c r="Y662" s="105"/>
      <c r="Z662" s="105"/>
      <c r="AA662" s="105"/>
    </row>
    <row r="663" spans="1:27" ht="34.5" customHeight="1" x14ac:dyDescent="0.25">
      <c r="A663" s="438" t="s">
        <v>2023</v>
      </c>
      <c r="B663" s="109"/>
      <c r="C663" s="109"/>
      <c r="D663" s="199" t="s">
        <v>130</v>
      </c>
      <c r="E663" s="197" t="s">
        <v>318</v>
      </c>
      <c r="F663" s="204">
        <v>10</v>
      </c>
      <c r="G663" s="204"/>
      <c r="H663" s="246">
        <f t="shared" si="44"/>
        <v>0</v>
      </c>
      <c r="I663" s="964"/>
      <c r="J663" s="105"/>
      <c r="K663" s="135"/>
      <c r="L663" s="105"/>
      <c r="M663" s="105"/>
      <c r="N663" s="105"/>
      <c r="O663" s="135"/>
      <c r="Q663" s="105"/>
      <c r="R663" s="142"/>
      <c r="S663" s="120"/>
      <c r="T663" s="121"/>
      <c r="U663" s="170"/>
      <c r="V663" s="121"/>
      <c r="W663" s="171"/>
      <c r="X663" s="113"/>
      <c r="Y663" s="105"/>
      <c r="Z663" s="105"/>
      <c r="AA663" s="105"/>
    </row>
    <row r="664" spans="1:27" ht="34.5" customHeight="1" x14ac:dyDescent="0.25">
      <c r="A664" s="438" t="s">
        <v>2024</v>
      </c>
      <c r="B664" s="199"/>
      <c r="C664" s="199"/>
      <c r="D664" s="199" t="s">
        <v>130</v>
      </c>
      <c r="E664" s="197" t="s">
        <v>319</v>
      </c>
      <c r="F664" s="204">
        <v>8</v>
      </c>
      <c r="G664" s="204"/>
      <c r="H664" s="246">
        <f t="shared" si="44"/>
        <v>0</v>
      </c>
      <c r="I664" s="964"/>
      <c r="J664" s="105"/>
      <c r="K664" s="135"/>
      <c r="L664" s="105"/>
      <c r="M664" s="105"/>
      <c r="N664" s="105"/>
      <c r="O664" s="135"/>
      <c r="Q664" s="105"/>
      <c r="R664" s="105"/>
      <c r="S664" s="120"/>
      <c r="T664" s="121"/>
      <c r="U664" s="121"/>
      <c r="V664" s="121"/>
      <c r="W664" s="122"/>
      <c r="X664" s="113"/>
      <c r="Y664" s="105"/>
      <c r="Z664" s="105"/>
      <c r="AA664" s="105"/>
    </row>
    <row r="665" spans="1:27" ht="34.5" customHeight="1" x14ac:dyDescent="0.25">
      <c r="A665" s="438" t="s">
        <v>2025</v>
      </c>
      <c r="B665" s="109"/>
      <c r="C665" s="109"/>
      <c r="D665" s="199" t="s">
        <v>130</v>
      </c>
      <c r="E665" s="197" t="s">
        <v>305</v>
      </c>
      <c r="F665" s="204">
        <v>8</v>
      </c>
      <c r="G665" s="204"/>
      <c r="H665" s="246">
        <f t="shared" si="44"/>
        <v>0</v>
      </c>
      <c r="I665" s="964"/>
      <c r="J665" s="105"/>
      <c r="K665" s="135"/>
      <c r="L665" s="105"/>
      <c r="M665" s="105"/>
      <c r="N665" s="105"/>
      <c r="O665" s="135"/>
      <c r="Q665" s="105"/>
      <c r="R665" s="142"/>
      <c r="S665" s="120"/>
      <c r="T665" s="121"/>
      <c r="U665" s="170"/>
      <c r="V665" s="121"/>
      <c r="W665" s="171"/>
      <c r="X665" s="113"/>
      <c r="Y665" s="105"/>
      <c r="Z665" s="105"/>
      <c r="AA665" s="105"/>
    </row>
    <row r="666" spans="1:27" ht="34.5" customHeight="1" x14ac:dyDescent="0.25">
      <c r="A666" s="438" t="s">
        <v>2026</v>
      </c>
      <c r="B666" s="199"/>
      <c r="C666" s="199"/>
      <c r="D666" s="199" t="s">
        <v>130</v>
      </c>
      <c r="E666" s="197" t="s">
        <v>320</v>
      </c>
      <c r="F666" s="204">
        <v>22</v>
      </c>
      <c r="G666" s="204"/>
      <c r="H666" s="246">
        <f t="shared" si="44"/>
        <v>0</v>
      </c>
      <c r="I666" s="964"/>
      <c r="J666" s="190"/>
      <c r="K666" s="135"/>
      <c r="L666" s="105"/>
      <c r="M666" s="105"/>
      <c r="N666" s="105"/>
      <c r="O666" s="135"/>
      <c r="Q666" s="105"/>
      <c r="R666" s="105"/>
      <c r="S666" s="120"/>
      <c r="T666" s="121"/>
      <c r="U666" s="121"/>
      <c r="V666" s="121"/>
      <c r="W666" s="122"/>
      <c r="X666" s="113"/>
      <c r="Y666" s="105"/>
      <c r="Z666" s="105"/>
      <c r="AA666" s="105"/>
    </row>
    <row r="667" spans="1:27" ht="34.5" customHeight="1" x14ac:dyDescent="0.25">
      <c r="A667" s="438" t="s">
        <v>2027</v>
      </c>
      <c r="B667" s="109"/>
      <c r="C667" s="109"/>
      <c r="D667" s="199" t="s">
        <v>130</v>
      </c>
      <c r="E667" s="197" t="s">
        <v>306</v>
      </c>
      <c r="F667" s="204">
        <v>4</v>
      </c>
      <c r="G667" s="198"/>
      <c r="H667" s="246">
        <f t="shared" si="44"/>
        <v>0</v>
      </c>
      <c r="I667" s="964"/>
      <c r="J667" s="105"/>
      <c r="K667" s="135"/>
      <c r="L667" s="105"/>
      <c r="M667" s="105"/>
      <c r="N667" s="105"/>
      <c r="O667" s="135"/>
      <c r="Q667" s="105"/>
      <c r="R667" s="142"/>
      <c r="S667" s="120"/>
      <c r="T667" s="121"/>
      <c r="U667" s="170"/>
      <c r="V667" s="121"/>
      <c r="W667" s="171"/>
      <c r="X667" s="113"/>
      <c r="Y667" s="105"/>
      <c r="Z667" s="105"/>
      <c r="AA667" s="105"/>
    </row>
    <row r="668" spans="1:27" ht="34.5" customHeight="1" x14ac:dyDescent="0.25">
      <c r="A668" s="438" t="s">
        <v>2028</v>
      </c>
      <c r="B668" s="199"/>
      <c r="C668" s="199"/>
      <c r="D668" s="199" t="s">
        <v>130</v>
      </c>
      <c r="E668" s="197" t="s">
        <v>321</v>
      </c>
      <c r="F668" s="204">
        <v>8</v>
      </c>
      <c r="G668" s="198"/>
      <c r="H668" s="246">
        <f t="shared" si="44"/>
        <v>0</v>
      </c>
      <c r="I668" s="964"/>
      <c r="J668" s="190"/>
      <c r="K668" s="135"/>
      <c r="L668" s="105"/>
      <c r="M668" s="105"/>
      <c r="N668" s="105"/>
      <c r="O668" s="135"/>
      <c r="Q668" s="105"/>
      <c r="R668" s="105"/>
      <c r="S668" s="120"/>
      <c r="T668" s="121"/>
      <c r="U668" s="121"/>
      <c r="V668" s="121"/>
      <c r="W668" s="122"/>
      <c r="X668" s="113"/>
      <c r="Y668" s="105"/>
      <c r="Z668" s="105"/>
      <c r="AA668" s="105"/>
    </row>
    <row r="669" spans="1:27" ht="34.5" customHeight="1" x14ac:dyDescent="0.25">
      <c r="A669" s="438" t="s">
        <v>2029</v>
      </c>
      <c r="B669" s="109"/>
      <c r="C669" s="109"/>
      <c r="D669" s="199" t="s">
        <v>130</v>
      </c>
      <c r="E669" s="197" t="s">
        <v>322</v>
      </c>
      <c r="F669" s="204">
        <v>1</v>
      </c>
      <c r="G669" s="204"/>
      <c r="H669" s="246">
        <f t="shared" si="44"/>
        <v>0</v>
      </c>
      <c r="I669" s="964"/>
      <c r="J669" s="105"/>
      <c r="K669" s="135"/>
      <c r="L669" s="105"/>
      <c r="M669" s="105"/>
      <c r="N669" s="105"/>
      <c r="O669" s="135"/>
      <c r="Q669" s="105"/>
      <c r="R669" s="142"/>
      <c r="S669" s="120"/>
      <c r="T669" s="121"/>
      <c r="U669" s="170"/>
      <c r="V669" s="121"/>
      <c r="W669" s="171"/>
      <c r="X669" s="113"/>
      <c r="Y669" s="105"/>
      <c r="Z669" s="105"/>
      <c r="AA669" s="105"/>
    </row>
    <row r="670" spans="1:27" ht="34.5" customHeight="1" x14ac:dyDescent="0.25">
      <c r="A670" s="438" t="s">
        <v>2030</v>
      </c>
      <c r="B670" s="236"/>
      <c r="C670" s="236"/>
      <c r="D670" s="199" t="s">
        <v>130</v>
      </c>
      <c r="E670" s="197" t="s">
        <v>283</v>
      </c>
      <c r="F670" s="204">
        <v>4</v>
      </c>
      <c r="G670" s="204"/>
      <c r="H670" s="246">
        <f t="shared" si="44"/>
        <v>0</v>
      </c>
      <c r="I670" s="964"/>
      <c r="J670" s="190"/>
      <c r="K670" s="135"/>
      <c r="L670" s="105"/>
      <c r="M670" s="105"/>
      <c r="N670" s="105"/>
      <c r="O670" s="135"/>
      <c r="Q670" s="105"/>
      <c r="R670" s="193"/>
      <c r="S670" s="120"/>
      <c r="T670" s="121"/>
      <c r="U670" s="121"/>
      <c r="V670" s="121"/>
      <c r="W670" s="122"/>
      <c r="X670" s="113"/>
      <c r="Y670" s="105"/>
      <c r="Z670" s="105"/>
      <c r="AA670" s="105"/>
    </row>
    <row r="671" spans="1:27" ht="34.5" customHeight="1" x14ac:dyDescent="0.25">
      <c r="A671" s="438" t="s">
        <v>2031</v>
      </c>
      <c r="B671" s="199"/>
      <c r="C671" s="199"/>
      <c r="D671" s="199" t="s">
        <v>130</v>
      </c>
      <c r="E671" s="197" t="s">
        <v>281</v>
      </c>
      <c r="F671" s="204">
        <v>4</v>
      </c>
      <c r="G671" s="204"/>
      <c r="H671" s="246">
        <f t="shared" si="44"/>
        <v>0</v>
      </c>
      <c r="I671" s="964"/>
      <c r="J671" s="105"/>
      <c r="K671" s="135"/>
      <c r="L671" s="105"/>
      <c r="M671" s="105"/>
      <c r="N671" s="105"/>
      <c r="O671" s="135"/>
      <c r="Q671" s="105"/>
      <c r="R671" s="193"/>
      <c r="S671" s="120"/>
      <c r="T671" s="121"/>
      <c r="U671" s="121"/>
      <c r="V671" s="121"/>
      <c r="W671" s="122"/>
      <c r="X671" s="113"/>
      <c r="Y671" s="105"/>
      <c r="Z671" s="105"/>
      <c r="AA671" s="105"/>
    </row>
    <row r="672" spans="1:27" ht="34.5" customHeight="1" x14ac:dyDescent="0.25">
      <c r="A672" s="438" t="s">
        <v>2032</v>
      </c>
      <c r="B672" s="199"/>
      <c r="C672" s="199"/>
      <c r="D672" s="199" t="s">
        <v>130</v>
      </c>
      <c r="E672" s="197" t="s">
        <v>323</v>
      </c>
      <c r="F672" s="204">
        <v>10</v>
      </c>
      <c r="G672" s="204"/>
      <c r="H672" s="246">
        <f t="shared" si="44"/>
        <v>0</v>
      </c>
      <c r="I672" s="964"/>
      <c r="J672" s="105"/>
      <c r="K672" s="135"/>
      <c r="L672" s="105"/>
      <c r="M672" s="105"/>
      <c r="N672" s="105"/>
      <c r="O672" s="135"/>
      <c r="Q672" s="105"/>
      <c r="R672" s="105"/>
      <c r="S672" s="120"/>
      <c r="T672" s="121"/>
      <c r="U672" s="121"/>
      <c r="V672" s="121"/>
      <c r="W672" s="122"/>
      <c r="X672" s="113"/>
      <c r="Y672" s="105"/>
      <c r="Z672" s="105"/>
      <c r="AA672" s="105"/>
    </row>
    <row r="673" spans="1:27" ht="34.5" customHeight="1" x14ac:dyDescent="0.25">
      <c r="A673" s="438" t="s">
        <v>2033</v>
      </c>
      <c r="B673" s="199"/>
      <c r="C673" s="199"/>
      <c r="D673" s="199" t="s">
        <v>133</v>
      </c>
      <c r="E673" s="197" t="s">
        <v>324</v>
      </c>
      <c r="F673" s="204">
        <v>1</v>
      </c>
      <c r="G673" s="204"/>
      <c r="H673" s="246">
        <f t="shared" si="44"/>
        <v>0</v>
      </c>
      <c r="I673" s="964"/>
      <c r="J673" s="190"/>
      <c r="K673" s="135"/>
      <c r="L673" s="105"/>
      <c r="M673" s="105"/>
      <c r="N673" s="105"/>
      <c r="O673" s="135"/>
      <c r="Q673" s="105"/>
      <c r="R673" s="105"/>
      <c r="S673" s="120"/>
      <c r="T673" s="121"/>
      <c r="U673" s="121"/>
      <c r="V673" s="121"/>
      <c r="W673" s="122"/>
      <c r="X673" s="113"/>
      <c r="Y673" s="105"/>
      <c r="Z673" s="105"/>
      <c r="AA673" s="105"/>
    </row>
    <row r="674" spans="1:27" ht="34.5" customHeight="1" x14ac:dyDescent="0.25">
      <c r="A674" s="438" t="s">
        <v>2034</v>
      </c>
      <c r="B674" s="200" t="s">
        <v>893</v>
      </c>
      <c r="C674" s="200"/>
      <c r="D674" s="199" t="s">
        <v>130</v>
      </c>
      <c r="E674" s="197" t="s">
        <v>894</v>
      </c>
      <c r="F674" s="204">
        <v>1</v>
      </c>
      <c r="G674" s="204">
        <f>'CPU-ELÉTRICA'!G73</f>
        <v>0</v>
      </c>
      <c r="H674" s="246">
        <f t="shared" si="44"/>
        <v>0</v>
      </c>
      <c r="I674" s="964"/>
      <c r="J674" s="105"/>
      <c r="K674" s="135"/>
      <c r="L674" s="105"/>
      <c r="M674" s="105"/>
      <c r="N674" s="105"/>
      <c r="O674" s="135"/>
      <c r="Q674" s="105"/>
      <c r="R674" s="105"/>
      <c r="S674" s="120"/>
      <c r="T674" s="121"/>
      <c r="U674" s="121"/>
      <c r="V674" s="121"/>
      <c r="W674" s="122"/>
      <c r="X674" s="113"/>
      <c r="Y674" s="105"/>
      <c r="Z674" s="105"/>
      <c r="AA674" s="105"/>
    </row>
    <row r="675" spans="1:27" ht="12.75" customHeight="1" x14ac:dyDescent="0.25">
      <c r="A675" s="438"/>
      <c r="B675" s="312"/>
      <c r="C675" s="312"/>
      <c r="D675" s="310"/>
      <c r="E675" s="310" t="s">
        <v>895</v>
      </c>
      <c r="F675" s="310"/>
      <c r="G675" s="311">
        <f>SUM(H639:H674)</f>
        <v>0</v>
      </c>
      <c r="H675" s="313"/>
      <c r="I675" s="964"/>
      <c r="J675" s="105"/>
      <c r="K675" s="135"/>
      <c r="L675" s="105"/>
      <c r="M675" s="105"/>
      <c r="N675" s="105"/>
      <c r="O675" s="135"/>
      <c r="Q675" s="105"/>
      <c r="R675" s="105"/>
      <c r="S675" s="120"/>
      <c r="T675" s="121"/>
      <c r="U675" s="121"/>
      <c r="V675" s="121"/>
      <c r="W675" s="122"/>
      <c r="X675" s="113"/>
      <c r="Y675" s="105"/>
      <c r="Z675" s="105"/>
      <c r="AA675" s="105"/>
    </row>
    <row r="676" spans="1:27" ht="33.75" customHeight="1" x14ac:dyDescent="0.25">
      <c r="A676" s="314"/>
      <c r="B676" s="315"/>
      <c r="C676" s="315"/>
      <c r="D676" s="316"/>
      <c r="E676" s="316" t="s">
        <v>896</v>
      </c>
      <c r="F676" s="316"/>
      <c r="G676" s="440">
        <f>SUM(H421:H675)</f>
        <v>0</v>
      </c>
      <c r="H676" s="441"/>
      <c r="I676" s="964"/>
      <c r="J676" s="105"/>
      <c r="K676" s="135"/>
      <c r="L676" s="105"/>
      <c r="M676" s="105"/>
      <c r="N676" s="105"/>
      <c r="O676" s="135"/>
      <c r="Q676" s="105"/>
      <c r="R676" s="105"/>
      <c r="S676" s="120"/>
      <c r="T676" s="121"/>
      <c r="U676" s="121"/>
      <c r="V676" s="121"/>
      <c r="W676" s="122"/>
      <c r="X676" s="113"/>
      <c r="Y676" s="105"/>
      <c r="Z676" s="105"/>
      <c r="AA676" s="105"/>
    </row>
    <row r="677" spans="1:27" x14ac:dyDescent="0.25">
      <c r="A677" s="306" t="s">
        <v>1031</v>
      </c>
      <c r="B677" s="442"/>
      <c r="C677" s="442"/>
      <c r="D677" s="442"/>
      <c r="E677" s="443" t="s">
        <v>897</v>
      </c>
      <c r="F677" s="442"/>
      <c r="G677" s="444"/>
      <c r="H677" s="445"/>
      <c r="I677" s="964"/>
      <c r="J677" s="105"/>
      <c r="K677" s="135"/>
      <c r="L677" s="105"/>
      <c r="M677" s="105"/>
      <c r="N677" s="105"/>
      <c r="O677" s="135"/>
      <c r="Q677" s="105"/>
      <c r="R677" s="105"/>
      <c r="S677" s="120"/>
      <c r="T677" s="121"/>
      <c r="U677" s="121"/>
      <c r="V677" s="121"/>
      <c r="W677" s="122"/>
      <c r="X677" s="113"/>
      <c r="Y677" s="105"/>
      <c r="Z677" s="105"/>
      <c r="AA677" s="105"/>
    </row>
    <row r="678" spans="1:27" ht="34.5" customHeight="1" x14ac:dyDescent="0.25">
      <c r="A678" s="438" t="s">
        <v>2035</v>
      </c>
      <c r="B678" s="199"/>
      <c r="C678" s="199"/>
      <c r="D678" s="199" t="s">
        <v>130</v>
      </c>
      <c r="E678" s="197" t="s">
        <v>527</v>
      </c>
      <c r="F678" s="198">
        <v>12</v>
      </c>
      <c r="G678" s="198"/>
      <c r="H678" s="246">
        <f t="shared" ref="H678:H704" si="45">F678*G678</f>
        <v>0</v>
      </c>
      <c r="I678" s="964"/>
      <c r="J678" s="105"/>
      <c r="K678" s="135"/>
      <c r="L678" s="105"/>
      <c r="M678" s="105"/>
      <c r="N678" s="105"/>
      <c r="O678" s="135"/>
      <c r="Q678" s="105"/>
      <c r="R678" s="105"/>
      <c r="S678" s="120"/>
      <c r="T678" s="121"/>
      <c r="U678" s="121"/>
      <c r="V678" s="121"/>
      <c r="W678" s="122"/>
      <c r="X678" s="113"/>
      <c r="Y678" s="105"/>
      <c r="Z678" s="105"/>
      <c r="AA678" s="105"/>
    </row>
    <row r="679" spans="1:27" ht="34.5" customHeight="1" x14ac:dyDescent="0.25">
      <c r="A679" s="438" t="s">
        <v>2036</v>
      </c>
      <c r="B679" s="227"/>
      <c r="C679" s="227"/>
      <c r="D679" s="199" t="s">
        <v>130</v>
      </c>
      <c r="E679" s="197" t="s">
        <v>246</v>
      </c>
      <c r="F679" s="198">
        <v>150</v>
      </c>
      <c r="G679" s="269"/>
      <c r="H679" s="246">
        <f t="shared" si="45"/>
        <v>0</v>
      </c>
      <c r="I679" s="964"/>
      <c r="J679" s="190"/>
      <c r="K679" s="135"/>
      <c r="L679" s="105"/>
      <c r="M679" s="105"/>
      <c r="N679" s="105"/>
      <c r="O679" s="135"/>
      <c r="Q679" s="105"/>
      <c r="R679" s="105"/>
      <c r="S679" s="120"/>
      <c r="T679" s="121"/>
      <c r="U679" s="121"/>
      <c r="V679" s="121"/>
      <c r="W679" s="122"/>
      <c r="X679" s="113"/>
      <c r="Y679" s="105"/>
      <c r="Z679" s="105"/>
      <c r="AA679" s="105"/>
    </row>
    <row r="680" spans="1:27" ht="34.5" customHeight="1" x14ac:dyDescent="0.25">
      <c r="A680" s="438" t="s">
        <v>2037</v>
      </c>
      <c r="B680" s="227"/>
      <c r="C680" s="227"/>
      <c r="D680" s="199" t="s">
        <v>130</v>
      </c>
      <c r="E680" s="197" t="s">
        <v>247</v>
      </c>
      <c r="F680" s="198">
        <v>240</v>
      </c>
      <c r="G680" s="269"/>
      <c r="H680" s="246">
        <f t="shared" si="45"/>
        <v>0</v>
      </c>
      <c r="I680" s="964"/>
      <c r="J680" s="190"/>
      <c r="K680" s="135"/>
      <c r="L680" s="105"/>
      <c r="M680" s="105"/>
      <c r="N680" s="105"/>
      <c r="O680" s="135"/>
      <c r="Q680" s="105"/>
      <c r="R680" s="105"/>
      <c r="S680" s="120"/>
      <c r="T680" s="121"/>
      <c r="U680" s="121"/>
      <c r="V680" s="121"/>
      <c r="W680" s="122"/>
      <c r="X680" s="113"/>
      <c r="Y680" s="105"/>
      <c r="Z680" s="105"/>
      <c r="AA680" s="105"/>
    </row>
    <row r="681" spans="1:27" ht="34.5" customHeight="1" x14ac:dyDescent="0.25">
      <c r="A681" s="438" t="s">
        <v>2038</v>
      </c>
      <c r="B681" s="227"/>
      <c r="C681" s="227"/>
      <c r="D681" s="199" t="s">
        <v>133</v>
      </c>
      <c r="E681" s="197" t="s">
        <v>528</v>
      </c>
      <c r="F681" s="198">
        <v>136</v>
      </c>
      <c r="G681" s="269"/>
      <c r="H681" s="246">
        <f t="shared" si="45"/>
        <v>0</v>
      </c>
      <c r="I681" s="964"/>
      <c r="J681" s="190"/>
      <c r="K681" s="135"/>
      <c r="L681" s="105"/>
      <c r="M681" s="105"/>
      <c r="N681" s="105"/>
      <c r="O681" s="135"/>
      <c r="Q681" s="105"/>
      <c r="R681" s="193"/>
      <c r="S681" s="120"/>
      <c r="T681" s="121"/>
      <c r="U681" s="121"/>
      <c r="V681" s="121"/>
      <c r="W681" s="122"/>
      <c r="X681" s="113"/>
      <c r="Y681" s="105"/>
      <c r="Z681" s="105"/>
      <c r="AA681" s="105"/>
    </row>
    <row r="682" spans="1:27" ht="34.5" customHeight="1" x14ac:dyDescent="0.25">
      <c r="A682" s="438" t="s">
        <v>2039</v>
      </c>
      <c r="B682" s="227"/>
      <c r="C682" s="227"/>
      <c r="D682" s="199" t="s">
        <v>133</v>
      </c>
      <c r="E682" s="197" t="s">
        <v>529</v>
      </c>
      <c r="F682" s="198">
        <v>32</v>
      </c>
      <c r="G682" s="269"/>
      <c r="H682" s="246">
        <f t="shared" si="45"/>
        <v>0</v>
      </c>
      <c r="I682" s="964"/>
      <c r="J682" s="190"/>
      <c r="K682" s="135"/>
      <c r="L682" s="105"/>
      <c r="M682" s="105"/>
      <c r="N682" s="105"/>
      <c r="O682" s="135"/>
      <c r="Q682" s="105"/>
      <c r="R682" s="193"/>
      <c r="S682" s="120"/>
      <c r="T682" s="121"/>
      <c r="U682" s="121"/>
      <c r="V682" s="121"/>
      <c r="W682" s="122"/>
      <c r="X682" s="113"/>
      <c r="Y682" s="105"/>
      <c r="Z682" s="105"/>
      <c r="AA682" s="105"/>
    </row>
    <row r="683" spans="1:27" ht="34.5" customHeight="1" x14ac:dyDescent="0.25">
      <c r="A683" s="438" t="s">
        <v>2040</v>
      </c>
      <c r="B683" s="292"/>
      <c r="C683" s="292"/>
      <c r="D683" s="199" t="s">
        <v>130</v>
      </c>
      <c r="E683" s="197" t="s">
        <v>505</v>
      </c>
      <c r="F683" s="198">
        <v>12</v>
      </c>
      <c r="G683" s="269"/>
      <c r="H683" s="246">
        <f t="shared" si="45"/>
        <v>0</v>
      </c>
      <c r="I683" s="964"/>
      <c r="J683" s="105"/>
      <c r="K683" s="135"/>
      <c r="L683" s="105"/>
      <c r="M683" s="105"/>
      <c r="N683" s="105"/>
      <c r="O683" s="135"/>
      <c r="Q683" s="105"/>
      <c r="R683" s="105"/>
      <c r="S683" s="120"/>
      <c r="T683" s="121"/>
      <c r="U683" s="121"/>
      <c r="V683" s="121"/>
      <c r="W683" s="122"/>
      <c r="X683" s="113"/>
      <c r="Y683" s="105"/>
      <c r="Z683" s="105"/>
      <c r="AA683" s="105"/>
    </row>
    <row r="684" spans="1:27" ht="34.5" customHeight="1" x14ac:dyDescent="0.25">
      <c r="A684" s="438" t="s">
        <v>2041</v>
      </c>
      <c r="B684" s="199"/>
      <c r="C684" s="199"/>
      <c r="D684" s="199" t="s">
        <v>130</v>
      </c>
      <c r="E684" s="197" t="s">
        <v>423</v>
      </c>
      <c r="F684" s="198">
        <v>65</v>
      </c>
      <c r="G684" s="198"/>
      <c r="H684" s="246">
        <f t="shared" si="45"/>
        <v>0</v>
      </c>
      <c r="I684" s="964"/>
      <c r="J684" s="105"/>
      <c r="K684" s="135"/>
      <c r="L684" s="105"/>
      <c r="M684" s="105"/>
      <c r="N684" s="105"/>
      <c r="O684" s="135"/>
      <c r="Q684" s="105"/>
      <c r="R684" s="193"/>
      <c r="S684" s="120"/>
      <c r="T684" s="121"/>
      <c r="U684" s="121"/>
      <c r="V684" s="121"/>
      <c r="W684" s="122"/>
      <c r="X684" s="113"/>
      <c r="Y684" s="105"/>
      <c r="Z684" s="105"/>
      <c r="AA684" s="105"/>
    </row>
    <row r="685" spans="1:27" ht="34.5" customHeight="1" x14ac:dyDescent="0.25">
      <c r="A685" s="438" t="s">
        <v>2042</v>
      </c>
      <c r="B685" s="199"/>
      <c r="C685" s="199"/>
      <c r="D685" s="199" t="s">
        <v>133</v>
      </c>
      <c r="E685" s="897" t="s">
        <v>1422</v>
      </c>
      <c r="F685" s="198">
        <v>150</v>
      </c>
      <c r="G685" s="198"/>
      <c r="H685" s="246">
        <f t="shared" si="45"/>
        <v>0</v>
      </c>
      <c r="I685" s="964"/>
      <c r="J685" s="105"/>
      <c r="K685" s="135"/>
      <c r="L685" s="105"/>
      <c r="M685" s="105"/>
      <c r="N685" s="105"/>
      <c r="O685" s="135"/>
      <c r="Q685" s="105"/>
      <c r="R685" s="193"/>
      <c r="S685" s="120"/>
      <c r="T685" s="121"/>
      <c r="U685" s="121"/>
      <c r="V685" s="121"/>
      <c r="W685" s="122"/>
      <c r="X685" s="113"/>
      <c r="Y685" s="105"/>
      <c r="Z685" s="105"/>
      <c r="AA685" s="105"/>
    </row>
    <row r="686" spans="1:27" ht="34.5" customHeight="1" x14ac:dyDescent="0.25">
      <c r="A686" s="438" t="s">
        <v>2043</v>
      </c>
      <c r="B686" s="199"/>
      <c r="C686" s="199"/>
      <c r="D686" s="199" t="s">
        <v>130</v>
      </c>
      <c r="E686" s="197" t="s">
        <v>530</v>
      </c>
      <c r="F686" s="198">
        <v>6</v>
      </c>
      <c r="G686" s="198"/>
      <c r="H686" s="246">
        <f t="shared" si="45"/>
        <v>0</v>
      </c>
      <c r="I686" s="964"/>
      <c r="J686" s="105"/>
      <c r="K686" s="135"/>
      <c r="L686" s="105"/>
      <c r="M686" s="105"/>
      <c r="N686" s="105"/>
      <c r="O686" s="135"/>
      <c r="Q686" s="105"/>
      <c r="R686" s="105"/>
      <c r="S686" s="120"/>
      <c r="T686" s="121"/>
      <c r="U686" s="121"/>
      <c r="V686" s="121"/>
      <c r="W686" s="122"/>
      <c r="X686" s="113"/>
      <c r="Y686" s="105"/>
      <c r="Z686" s="105"/>
      <c r="AA686" s="105"/>
    </row>
    <row r="687" spans="1:27" ht="34.5" customHeight="1" x14ac:dyDescent="0.25">
      <c r="A687" s="438" t="s">
        <v>2044</v>
      </c>
      <c r="B687" s="199"/>
      <c r="C687" s="199"/>
      <c r="D687" s="199" t="s">
        <v>130</v>
      </c>
      <c r="E687" s="197" t="s">
        <v>248</v>
      </c>
      <c r="F687" s="198">
        <v>1</v>
      </c>
      <c r="G687" s="198"/>
      <c r="H687" s="246">
        <f t="shared" si="45"/>
        <v>0</v>
      </c>
      <c r="I687" s="964"/>
      <c r="J687" s="190"/>
      <c r="K687" s="135"/>
      <c r="L687" s="105"/>
      <c r="M687" s="105"/>
      <c r="N687" s="105"/>
      <c r="O687" s="135"/>
      <c r="Q687" s="105"/>
      <c r="R687" s="105"/>
      <c r="S687" s="120"/>
      <c r="T687" s="121"/>
      <c r="U687" s="121"/>
      <c r="V687" s="121"/>
      <c r="W687" s="122"/>
      <c r="X687" s="113"/>
      <c r="Y687" s="105"/>
      <c r="Z687" s="105"/>
      <c r="AA687" s="105"/>
    </row>
    <row r="688" spans="1:27" ht="34.5" customHeight="1" x14ac:dyDescent="0.25">
      <c r="A688" s="438" t="s">
        <v>2045</v>
      </c>
      <c r="B688" s="199"/>
      <c r="C688" s="199"/>
      <c r="D688" s="199" t="s">
        <v>130</v>
      </c>
      <c r="E688" s="197" t="s">
        <v>531</v>
      </c>
      <c r="F688" s="198">
        <v>6</v>
      </c>
      <c r="G688" s="198"/>
      <c r="H688" s="246">
        <f t="shared" si="45"/>
        <v>0</v>
      </c>
      <c r="I688" s="964"/>
      <c r="J688" s="105"/>
      <c r="K688" s="135"/>
      <c r="L688" s="105"/>
      <c r="M688" s="105"/>
      <c r="N688" s="105"/>
      <c r="O688" s="135"/>
      <c r="Q688" s="105"/>
      <c r="R688" s="105"/>
      <c r="S688" s="120"/>
      <c r="T688" s="121"/>
      <c r="U688" s="121"/>
      <c r="V688" s="121"/>
      <c r="W688" s="122"/>
      <c r="X688" s="113"/>
      <c r="Y688" s="105"/>
      <c r="Z688" s="105"/>
      <c r="AA688" s="105"/>
    </row>
    <row r="689" spans="1:27" ht="34.5" customHeight="1" x14ac:dyDescent="0.25">
      <c r="A689" s="438" t="s">
        <v>2046</v>
      </c>
      <c r="B689" s="292"/>
      <c r="C689" s="292"/>
      <c r="D689" s="199" t="s">
        <v>130</v>
      </c>
      <c r="E689" s="197" t="s">
        <v>532</v>
      </c>
      <c r="F689" s="198">
        <v>6</v>
      </c>
      <c r="G689" s="293"/>
      <c r="H689" s="246">
        <f t="shared" si="45"/>
        <v>0</v>
      </c>
      <c r="I689" s="964"/>
      <c r="J689" s="105"/>
      <c r="K689" s="135"/>
      <c r="L689" s="105"/>
      <c r="M689" s="105"/>
      <c r="N689" s="105"/>
      <c r="O689" s="135"/>
      <c r="Q689" s="105"/>
      <c r="R689" s="105"/>
      <c r="S689" s="120"/>
      <c r="T689" s="121"/>
      <c r="U689" s="121"/>
      <c r="V689" s="121"/>
      <c r="W689" s="122"/>
      <c r="X689" s="113"/>
      <c r="Y689" s="105"/>
      <c r="Z689" s="105"/>
      <c r="AA689" s="105"/>
    </row>
    <row r="690" spans="1:27" ht="34.5" customHeight="1" x14ac:dyDescent="0.25">
      <c r="A690" s="438" t="s">
        <v>2047</v>
      </c>
      <c r="B690" s="199"/>
      <c r="C690" s="199"/>
      <c r="D690" s="199" t="s">
        <v>130</v>
      </c>
      <c r="E690" s="197" t="s">
        <v>533</v>
      </c>
      <c r="F690" s="198">
        <v>8</v>
      </c>
      <c r="G690" s="198"/>
      <c r="H690" s="198">
        <f t="shared" si="45"/>
        <v>0</v>
      </c>
      <c r="I690" s="964"/>
      <c r="J690" s="105"/>
      <c r="K690" s="135"/>
      <c r="L690" s="105"/>
      <c r="M690" s="105"/>
      <c r="N690" s="105"/>
      <c r="O690" s="135"/>
      <c r="Q690" s="105"/>
      <c r="R690" s="105"/>
      <c r="S690" s="120"/>
      <c r="T690" s="121"/>
      <c r="U690" s="121"/>
      <c r="V690" s="121"/>
      <c r="W690" s="122"/>
      <c r="X690" s="113"/>
      <c r="Y690" s="105"/>
      <c r="Z690" s="105"/>
      <c r="AA690" s="105"/>
    </row>
    <row r="691" spans="1:27" ht="34.5" customHeight="1" x14ac:dyDescent="0.25">
      <c r="A691" s="438" t="s">
        <v>2048</v>
      </c>
      <c r="B691" s="199"/>
      <c r="C691" s="199"/>
      <c r="D691" s="199" t="s">
        <v>130</v>
      </c>
      <c r="E691" s="197" t="s">
        <v>249</v>
      </c>
      <c r="F691" s="198">
        <v>6</v>
      </c>
      <c r="G691" s="198"/>
      <c r="H691" s="246">
        <f t="shared" si="45"/>
        <v>0</v>
      </c>
      <c r="I691" s="964"/>
      <c r="J691" s="105"/>
      <c r="K691" s="135"/>
      <c r="L691" s="105"/>
      <c r="M691" s="105"/>
      <c r="N691" s="105"/>
      <c r="O691" s="135"/>
      <c r="Q691" s="105"/>
      <c r="R691" s="105"/>
      <c r="S691" s="120"/>
      <c r="T691" s="121"/>
      <c r="U691" s="121"/>
      <c r="V691" s="121"/>
      <c r="W691" s="122"/>
      <c r="X691" s="113"/>
      <c r="Y691" s="105"/>
      <c r="Z691" s="105"/>
      <c r="AA691" s="105"/>
    </row>
    <row r="692" spans="1:27" ht="34.5" customHeight="1" x14ac:dyDescent="0.25">
      <c r="A692" s="438" t="s">
        <v>2049</v>
      </c>
      <c r="B692" s="199"/>
      <c r="C692" s="199"/>
      <c r="D692" s="199" t="s">
        <v>133</v>
      </c>
      <c r="E692" s="197" t="s">
        <v>898</v>
      </c>
      <c r="F692" s="198">
        <v>8</v>
      </c>
      <c r="G692" s="198"/>
      <c r="H692" s="246">
        <f t="shared" si="45"/>
        <v>0</v>
      </c>
      <c r="I692" s="964"/>
      <c r="J692" s="105"/>
      <c r="K692" s="135"/>
      <c r="L692" s="105"/>
      <c r="M692" s="105"/>
      <c r="N692" s="105"/>
      <c r="O692" s="135"/>
      <c r="Q692" s="105"/>
      <c r="R692" s="105"/>
      <c r="S692" s="120"/>
      <c r="T692" s="121"/>
      <c r="U692" s="121"/>
      <c r="V692" s="121"/>
      <c r="W692" s="122"/>
      <c r="X692" s="113"/>
      <c r="Y692" s="105"/>
      <c r="Z692" s="105"/>
      <c r="AA692" s="105"/>
    </row>
    <row r="693" spans="1:27" ht="34.5" customHeight="1" x14ac:dyDescent="0.25">
      <c r="A693" s="438" t="s">
        <v>2050</v>
      </c>
      <c r="B693" s="199"/>
      <c r="C693" s="199"/>
      <c r="D693" s="199" t="s">
        <v>133</v>
      </c>
      <c r="E693" s="197" t="s">
        <v>250</v>
      </c>
      <c r="F693" s="198">
        <v>12</v>
      </c>
      <c r="G693" s="198"/>
      <c r="H693" s="246">
        <f t="shared" si="45"/>
        <v>0</v>
      </c>
      <c r="I693" s="964"/>
      <c r="J693" s="105"/>
      <c r="K693" s="135"/>
      <c r="L693" s="105"/>
      <c r="M693" s="105"/>
      <c r="N693" s="105"/>
      <c r="O693" s="135"/>
      <c r="Q693" s="105"/>
      <c r="R693" s="105"/>
      <c r="S693" s="120"/>
      <c r="T693" s="121"/>
      <c r="U693" s="121"/>
      <c r="V693" s="121"/>
      <c r="W693" s="122"/>
      <c r="X693" s="113"/>
      <c r="Y693" s="105"/>
      <c r="Z693" s="105"/>
      <c r="AA693" s="105"/>
    </row>
    <row r="694" spans="1:27" ht="34.5" customHeight="1" x14ac:dyDescent="0.25">
      <c r="A694" s="438" t="s">
        <v>2051</v>
      </c>
      <c r="B694" s="199"/>
      <c r="C694" s="199"/>
      <c r="D694" s="199" t="s">
        <v>130</v>
      </c>
      <c r="E694" s="197" t="s">
        <v>534</v>
      </c>
      <c r="F694" s="198">
        <v>6</v>
      </c>
      <c r="G694" s="198"/>
      <c r="H694" s="246">
        <f t="shared" si="45"/>
        <v>0</v>
      </c>
      <c r="I694" s="964"/>
      <c r="J694" s="105"/>
      <c r="K694" s="135"/>
      <c r="L694" s="105"/>
      <c r="M694" s="105"/>
      <c r="N694" s="105"/>
      <c r="O694" s="135"/>
      <c r="Q694" s="105"/>
      <c r="R694" s="142"/>
      <c r="S694" s="120"/>
      <c r="T694" s="121"/>
      <c r="U694" s="121"/>
      <c r="V694" s="121"/>
      <c r="W694" s="122"/>
      <c r="X694" s="113"/>
      <c r="Y694" s="105"/>
      <c r="Z694" s="105"/>
      <c r="AA694" s="105"/>
    </row>
    <row r="695" spans="1:27" ht="34.5" customHeight="1" x14ac:dyDescent="0.25">
      <c r="A695" s="438" t="s">
        <v>2052</v>
      </c>
      <c r="B695" s="199"/>
      <c r="C695" s="199"/>
      <c r="D695" s="199" t="s">
        <v>130</v>
      </c>
      <c r="E695" s="197" t="s">
        <v>251</v>
      </c>
      <c r="F695" s="198">
        <v>12</v>
      </c>
      <c r="G695" s="198"/>
      <c r="H695" s="246">
        <f t="shared" si="45"/>
        <v>0</v>
      </c>
      <c r="I695" s="964"/>
      <c r="J695" s="105"/>
      <c r="K695" s="135"/>
      <c r="L695" s="105"/>
      <c r="M695" s="105"/>
      <c r="N695" s="105"/>
      <c r="O695" s="135"/>
      <c r="Q695" s="105"/>
      <c r="R695" s="105"/>
      <c r="S695" s="120"/>
      <c r="T695" s="121"/>
      <c r="U695" s="121"/>
      <c r="V695" s="121"/>
      <c r="W695" s="122"/>
      <c r="X695" s="113"/>
      <c r="Y695" s="105"/>
      <c r="Z695" s="105"/>
      <c r="AA695" s="105"/>
    </row>
    <row r="696" spans="1:27" ht="34.5" customHeight="1" x14ac:dyDescent="0.25">
      <c r="A696" s="438" t="s">
        <v>2053</v>
      </c>
      <c r="B696" s="199"/>
      <c r="C696" s="199"/>
      <c r="D696" s="199" t="s">
        <v>130</v>
      </c>
      <c r="E696" s="197" t="s">
        <v>252</v>
      </c>
      <c r="F696" s="198">
        <v>16</v>
      </c>
      <c r="G696" s="198"/>
      <c r="H696" s="246">
        <f t="shared" si="45"/>
        <v>0</v>
      </c>
      <c r="I696" s="964"/>
      <c r="J696" s="105"/>
      <c r="K696" s="135"/>
      <c r="L696" s="105"/>
      <c r="M696" s="105"/>
      <c r="N696" s="105"/>
      <c r="O696" s="135"/>
      <c r="Q696" s="105"/>
      <c r="R696" s="105"/>
      <c r="S696" s="120"/>
      <c r="T696" s="121"/>
      <c r="U696" s="121"/>
      <c r="V696" s="121"/>
      <c r="W696" s="122"/>
      <c r="X696" s="113"/>
      <c r="Y696" s="105"/>
      <c r="Z696" s="105"/>
      <c r="AA696" s="105"/>
    </row>
    <row r="697" spans="1:27" ht="34.5" customHeight="1" x14ac:dyDescent="0.25">
      <c r="A697" s="438" t="s">
        <v>2054</v>
      </c>
      <c r="B697" s="199"/>
      <c r="C697" s="199"/>
      <c r="D697" s="199" t="s">
        <v>130</v>
      </c>
      <c r="E697" s="197" t="s">
        <v>535</v>
      </c>
      <c r="F697" s="198">
        <v>16</v>
      </c>
      <c r="G697" s="198"/>
      <c r="H697" s="246">
        <f t="shared" si="45"/>
        <v>0</v>
      </c>
      <c r="I697" s="964"/>
      <c r="J697" s="105"/>
      <c r="K697" s="135"/>
      <c r="L697" s="105"/>
      <c r="M697" s="105"/>
      <c r="N697" s="105"/>
      <c r="O697" s="135"/>
      <c r="Q697" s="105"/>
      <c r="R697" s="105"/>
      <c r="S697" s="120"/>
      <c r="T697" s="121"/>
      <c r="U697" s="121"/>
      <c r="V697" s="121"/>
      <c r="W697" s="122"/>
      <c r="X697" s="113"/>
      <c r="Y697" s="105"/>
      <c r="Z697" s="105"/>
      <c r="AA697" s="105"/>
    </row>
    <row r="698" spans="1:27" ht="34.5" customHeight="1" x14ac:dyDescent="0.25">
      <c r="A698" s="438" t="s">
        <v>2055</v>
      </c>
      <c r="B698" s="292"/>
      <c r="C698" s="292"/>
      <c r="D698" s="199" t="s">
        <v>130</v>
      </c>
      <c r="E698" s="197" t="s">
        <v>253</v>
      </c>
      <c r="F698" s="198">
        <v>16</v>
      </c>
      <c r="G698" s="198"/>
      <c r="H698" s="246">
        <f t="shared" si="45"/>
        <v>0</v>
      </c>
      <c r="I698" s="964"/>
      <c r="J698" s="105"/>
      <c r="K698" s="135"/>
      <c r="L698" s="105"/>
      <c r="M698" s="105"/>
      <c r="N698" s="105"/>
      <c r="O698" s="135"/>
      <c r="Q698" s="105"/>
      <c r="R698" s="105"/>
      <c r="S698" s="120"/>
      <c r="T698" s="121"/>
      <c r="U698" s="121"/>
      <c r="V698" s="121"/>
      <c r="W698" s="122"/>
      <c r="X698" s="113"/>
      <c r="Y698" s="105"/>
      <c r="Z698" s="105"/>
      <c r="AA698" s="105"/>
    </row>
    <row r="699" spans="1:27" ht="34.5" customHeight="1" x14ac:dyDescent="0.25">
      <c r="A699" s="438" t="s">
        <v>2056</v>
      </c>
      <c r="B699" s="199"/>
      <c r="C699" s="199"/>
      <c r="D699" s="199" t="s">
        <v>130</v>
      </c>
      <c r="E699" s="197" t="s">
        <v>609</v>
      </c>
      <c r="F699" s="198">
        <v>8</v>
      </c>
      <c r="G699" s="198"/>
      <c r="H699" s="246">
        <f t="shared" si="45"/>
        <v>0</v>
      </c>
      <c r="I699" s="964"/>
      <c r="J699" s="190"/>
      <c r="K699" s="135"/>
      <c r="L699" s="105"/>
      <c r="M699" s="105"/>
      <c r="N699" s="105"/>
      <c r="O699" s="135"/>
      <c r="Q699" s="105"/>
      <c r="R699" s="105"/>
      <c r="S699" s="120"/>
      <c r="T699" s="121"/>
      <c r="U699" s="121"/>
      <c r="V699" s="121"/>
      <c r="W699" s="122"/>
      <c r="X699" s="113"/>
      <c r="Y699" s="105"/>
      <c r="Z699" s="105"/>
      <c r="AA699" s="105"/>
    </row>
    <row r="700" spans="1:27" ht="34.5" customHeight="1" x14ac:dyDescent="0.25">
      <c r="A700" s="438" t="s">
        <v>2057</v>
      </c>
      <c r="B700" s="199"/>
      <c r="C700" s="199"/>
      <c r="D700" s="199" t="s">
        <v>202</v>
      </c>
      <c r="E700" s="197" t="s">
        <v>536</v>
      </c>
      <c r="F700" s="198">
        <v>0.5</v>
      </c>
      <c r="G700" s="198"/>
      <c r="H700" s="246">
        <f t="shared" si="45"/>
        <v>0</v>
      </c>
      <c r="I700" s="964"/>
      <c r="J700" s="105"/>
      <c r="K700" s="135"/>
      <c r="L700" s="105"/>
      <c r="M700" s="105"/>
      <c r="N700" s="105"/>
      <c r="O700" s="135"/>
      <c r="Q700" s="105"/>
      <c r="R700" s="105"/>
      <c r="S700" s="120"/>
      <c r="T700" s="121"/>
      <c r="U700" s="121"/>
      <c r="V700" s="121"/>
      <c r="W700" s="122"/>
      <c r="X700" s="113"/>
      <c r="Y700" s="105"/>
      <c r="Z700" s="105"/>
      <c r="AA700" s="105"/>
    </row>
    <row r="701" spans="1:27" ht="34.5" customHeight="1" x14ac:dyDescent="0.25">
      <c r="A701" s="438" t="s">
        <v>2058</v>
      </c>
      <c r="B701" s="199"/>
      <c r="C701" s="199"/>
      <c r="D701" s="199" t="s">
        <v>537</v>
      </c>
      <c r="E701" s="197" t="s">
        <v>254</v>
      </c>
      <c r="F701" s="198">
        <v>1</v>
      </c>
      <c r="G701" s="198"/>
      <c r="H701" s="246">
        <f t="shared" si="45"/>
        <v>0</v>
      </c>
      <c r="I701" s="964"/>
      <c r="J701" s="105"/>
      <c r="K701" s="135"/>
      <c r="L701" s="105"/>
      <c r="M701" s="105"/>
      <c r="N701" s="105"/>
      <c r="O701" s="135"/>
      <c r="Q701" s="105"/>
      <c r="R701" s="105"/>
      <c r="S701" s="120"/>
      <c r="T701" s="121"/>
      <c r="U701" s="121"/>
      <c r="V701" s="121"/>
      <c r="W701" s="122"/>
      <c r="X701" s="113"/>
      <c r="Y701" s="105"/>
      <c r="Z701" s="105"/>
      <c r="AA701" s="105"/>
    </row>
    <row r="702" spans="1:27" ht="34.5" customHeight="1" x14ac:dyDescent="0.25">
      <c r="A702" s="438" t="s">
        <v>2059</v>
      </c>
      <c r="B702" s="199"/>
      <c r="C702" s="199"/>
      <c r="D702" s="199" t="s">
        <v>130</v>
      </c>
      <c r="E702" s="197" t="s">
        <v>255</v>
      </c>
      <c r="F702" s="198">
        <v>50</v>
      </c>
      <c r="G702" s="198"/>
      <c r="H702" s="246">
        <f t="shared" si="45"/>
        <v>0</v>
      </c>
      <c r="I702" s="964"/>
      <c r="J702" s="190"/>
      <c r="K702" s="135"/>
      <c r="L702" s="105"/>
      <c r="M702" s="105"/>
      <c r="N702" s="105"/>
      <c r="O702" s="135"/>
      <c r="Q702" s="105"/>
      <c r="R702" s="105"/>
      <c r="S702" s="120"/>
      <c r="T702" s="121"/>
      <c r="U702" s="121"/>
      <c r="V702" s="121"/>
      <c r="W702" s="122"/>
      <c r="X702" s="113"/>
      <c r="Y702" s="105"/>
      <c r="Z702" s="105"/>
      <c r="AA702" s="105"/>
    </row>
    <row r="703" spans="1:27" ht="34.5" customHeight="1" x14ac:dyDescent="0.25">
      <c r="A703" s="438" t="s">
        <v>2060</v>
      </c>
      <c r="B703" s="199"/>
      <c r="C703" s="199"/>
      <c r="D703" s="199" t="s">
        <v>130</v>
      </c>
      <c r="E703" s="197" t="s">
        <v>256</v>
      </c>
      <c r="F703" s="198">
        <v>110</v>
      </c>
      <c r="G703" s="198"/>
      <c r="H703" s="198">
        <f t="shared" si="45"/>
        <v>0</v>
      </c>
      <c r="I703" s="964"/>
      <c r="J703" s="105"/>
      <c r="K703" s="135"/>
      <c r="L703" s="105"/>
      <c r="M703" s="105"/>
      <c r="N703" s="105"/>
      <c r="O703" s="135"/>
      <c r="Q703" s="105"/>
      <c r="R703" s="193"/>
      <c r="S703" s="120"/>
      <c r="T703" s="121"/>
      <c r="U703" s="121"/>
      <c r="V703" s="121"/>
      <c r="W703" s="122"/>
      <c r="X703" s="113"/>
      <c r="Y703" s="105"/>
      <c r="Z703" s="105"/>
      <c r="AA703" s="105"/>
    </row>
    <row r="704" spans="1:27" ht="34.5" customHeight="1" x14ac:dyDescent="0.25">
      <c r="A704" s="438" t="s">
        <v>2061</v>
      </c>
      <c r="B704" s="200" t="s">
        <v>899</v>
      </c>
      <c r="C704" s="200"/>
      <c r="D704" s="199" t="s">
        <v>130</v>
      </c>
      <c r="E704" s="197" t="s">
        <v>425</v>
      </c>
      <c r="F704" s="198">
        <v>1</v>
      </c>
      <c r="G704" s="198">
        <f>'CPU-ELÉTRICA'!G78</f>
        <v>0</v>
      </c>
      <c r="H704" s="198">
        <f t="shared" si="45"/>
        <v>0</v>
      </c>
      <c r="I704" s="964"/>
      <c r="J704" s="105"/>
      <c r="K704" s="135"/>
      <c r="L704" s="105"/>
      <c r="M704" s="105"/>
      <c r="N704" s="105"/>
      <c r="O704" s="135"/>
      <c r="Q704" s="105"/>
      <c r="R704" s="105"/>
      <c r="S704" s="120"/>
      <c r="T704" s="121"/>
      <c r="U704" s="121"/>
      <c r="V704" s="121"/>
      <c r="W704" s="122"/>
      <c r="X704" s="113"/>
      <c r="Y704" s="105"/>
      <c r="Z704" s="105"/>
      <c r="AA704" s="105"/>
    </row>
    <row r="705" spans="1:27" ht="12.75" customHeight="1" x14ac:dyDescent="0.25">
      <c r="A705" s="206"/>
      <c r="B705" s="207"/>
      <c r="C705" s="207"/>
      <c r="D705" s="208"/>
      <c r="E705" s="206" t="s">
        <v>900</v>
      </c>
      <c r="F705" s="208"/>
      <c r="G705" s="209">
        <f>SUM(H678:H704)</f>
        <v>0</v>
      </c>
      <c r="H705" s="209"/>
      <c r="I705" s="964"/>
      <c r="J705" s="105"/>
      <c r="K705" s="135"/>
      <c r="L705" s="105"/>
      <c r="M705" s="105"/>
      <c r="N705" s="105"/>
      <c r="O705" s="135"/>
      <c r="Q705" s="105"/>
      <c r="R705" s="105"/>
      <c r="S705" s="120"/>
      <c r="T705" s="121"/>
      <c r="U705" s="121"/>
      <c r="V705" s="121"/>
      <c r="W705" s="122"/>
      <c r="X705" s="113"/>
      <c r="Y705" s="105"/>
      <c r="Z705" s="105"/>
      <c r="AA705" s="105"/>
    </row>
    <row r="706" spans="1:27" ht="12.75" customHeight="1" x14ac:dyDescent="0.25">
      <c r="A706" s="201" t="s">
        <v>1032</v>
      </c>
      <c r="B706" s="210"/>
      <c r="C706" s="210"/>
      <c r="D706" s="211"/>
      <c r="E706" s="202" t="s">
        <v>901</v>
      </c>
      <c r="F706" s="211"/>
      <c r="G706" s="212"/>
      <c r="H706" s="211"/>
      <c r="I706" s="964"/>
      <c r="J706" s="105"/>
      <c r="K706" s="135"/>
      <c r="L706" s="105"/>
      <c r="M706" s="105"/>
      <c r="N706" s="105"/>
      <c r="O706" s="135"/>
      <c r="Q706" s="105"/>
      <c r="R706" s="105"/>
      <c r="S706" s="120"/>
      <c r="T706" s="121"/>
      <c r="U706" s="121"/>
      <c r="V706" s="121"/>
      <c r="W706" s="122"/>
      <c r="X706" s="113"/>
      <c r="Y706" s="105"/>
      <c r="Z706" s="105"/>
      <c r="AA706" s="105"/>
    </row>
    <row r="707" spans="1:27" ht="12.75" customHeight="1" x14ac:dyDescent="0.25">
      <c r="A707" s="201" t="s">
        <v>2062</v>
      </c>
      <c r="B707" s="210"/>
      <c r="C707" s="210"/>
      <c r="D707" s="211"/>
      <c r="E707" s="202" t="s">
        <v>902</v>
      </c>
      <c r="F707" s="211"/>
      <c r="G707" s="212"/>
      <c r="H707" s="211"/>
      <c r="I707" s="964"/>
      <c r="J707" s="105"/>
      <c r="K707" s="135"/>
      <c r="L707" s="105"/>
      <c r="M707" s="105"/>
      <c r="N707" s="105"/>
      <c r="O707" s="135"/>
      <c r="Q707" s="105"/>
      <c r="R707" s="193"/>
      <c r="S707" s="120"/>
      <c r="T707" s="121"/>
      <c r="U707" s="121"/>
      <c r="V707" s="121"/>
      <c r="W707" s="122"/>
      <c r="X707" s="113"/>
      <c r="Y707" s="105"/>
      <c r="Z707" s="105"/>
      <c r="AA707" s="105"/>
    </row>
    <row r="708" spans="1:27" ht="34.5" customHeight="1" x14ac:dyDescent="0.25">
      <c r="A708" s="438" t="s">
        <v>2063</v>
      </c>
      <c r="B708" s="199"/>
      <c r="C708" s="199"/>
      <c r="D708" s="199" t="s">
        <v>130</v>
      </c>
      <c r="E708" s="197" t="s">
        <v>903</v>
      </c>
      <c r="F708" s="198" t="s">
        <v>704</v>
      </c>
      <c r="G708" s="198"/>
      <c r="H708" s="246">
        <f t="shared" ref="H708:H726" si="46">F708*G708</f>
        <v>0</v>
      </c>
      <c r="I708" s="964"/>
      <c r="J708" s="105"/>
      <c r="K708" s="135"/>
      <c r="L708" s="105"/>
      <c r="M708" s="105"/>
      <c r="N708" s="105"/>
      <c r="O708" s="135"/>
      <c r="Q708" s="105"/>
      <c r="R708" s="105"/>
      <c r="S708" s="120"/>
      <c r="T708" s="121"/>
      <c r="U708" s="121"/>
      <c r="V708" s="121"/>
      <c r="W708" s="122"/>
      <c r="X708" s="113"/>
      <c r="Y708" s="105"/>
      <c r="Z708" s="105"/>
      <c r="AA708" s="105"/>
    </row>
    <row r="709" spans="1:27" ht="34.5" customHeight="1" x14ac:dyDescent="0.25">
      <c r="A709" s="438" t="s">
        <v>2064</v>
      </c>
      <c r="B709" s="199"/>
      <c r="C709" s="199"/>
      <c r="D709" s="199" t="s">
        <v>130</v>
      </c>
      <c r="E709" s="243" t="s">
        <v>501</v>
      </c>
      <c r="F709" s="242">
        <v>8</v>
      </c>
      <c r="G709" s="198"/>
      <c r="H709" s="246">
        <f t="shared" si="46"/>
        <v>0</v>
      </c>
      <c r="I709" s="964"/>
      <c r="J709" s="105"/>
      <c r="K709" s="135"/>
      <c r="L709" s="105"/>
      <c r="M709" s="105"/>
      <c r="N709" s="105"/>
      <c r="O709" s="135"/>
      <c r="Q709" s="105"/>
      <c r="R709" s="105"/>
      <c r="S709" s="120"/>
      <c r="T709" s="121"/>
      <c r="U709" s="121"/>
      <c r="V709" s="121"/>
      <c r="W709" s="122"/>
      <c r="X709" s="113"/>
      <c r="Y709" s="105"/>
      <c r="Z709" s="105"/>
      <c r="AA709" s="105"/>
    </row>
    <row r="710" spans="1:27" ht="34.5" customHeight="1" x14ac:dyDescent="0.25">
      <c r="A710" s="438" t="s">
        <v>2065</v>
      </c>
      <c r="B710" s="199"/>
      <c r="C710" s="199"/>
      <c r="D710" s="199" t="s">
        <v>130</v>
      </c>
      <c r="E710" s="243" t="s">
        <v>904</v>
      </c>
      <c r="F710" s="242">
        <v>5</v>
      </c>
      <c r="G710" s="198"/>
      <c r="H710" s="246">
        <f t="shared" si="46"/>
        <v>0</v>
      </c>
      <c r="I710" s="964"/>
      <c r="J710" s="105"/>
      <c r="K710" s="135"/>
      <c r="L710" s="105"/>
      <c r="M710" s="105"/>
      <c r="N710" s="105"/>
      <c r="O710" s="135"/>
      <c r="Q710" s="105"/>
      <c r="R710" s="105"/>
      <c r="S710" s="120"/>
      <c r="T710" s="121"/>
      <c r="U710" s="121"/>
      <c r="V710" s="121"/>
      <c r="W710" s="122"/>
      <c r="X710" s="113"/>
      <c r="Y710" s="105"/>
      <c r="Z710" s="105"/>
      <c r="AA710" s="105"/>
    </row>
    <row r="711" spans="1:27" ht="34.5" customHeight="1" x14ac:dyDescent="0.25">
      <c r="A711" s="438" t="s">
        <v>2066</v>
      </c>
      <c r="B711" s="199"/>
      <c r="C711" s="199"/>
      <c r="D711" s="199" t="s">
        <v>133</v>
      </c>
      <c r="E711" s="197" t="s">
        <v>610</v>
      </c>
      <c r="F711" s="198">
        <v>5</v>
      </c>
      <c r="G711" s="198"/>
      <c r="H711" s="246">
        <f t="shared" si="46"/>
        <v>0</v>
      </c>
      <c r="I711" s="964"/>
      <c r="J711" s="105"/>
      <c r="K711" s="135"/>
      <c r="L711" s="105"/>
      <c r="M711" s="105"/>
      <c r="N711" s="105"/>
      <c r="O711" s="135"/>
      <c r="Q711" s="105"/>
      <c r="R711" s="142"/>
      <c r="S711" s="120"/>
      <c r="T711" s="121"/>
      <c r="U711" s="121"/>
      <c r="V711" s="121"/>
      <c r="W711" s="122"/>
      <c r="X711" s="113"/>
      <c r="Y711" s="105"/>
      <c r="Z711" s="105"/>
      <c r="AA711" s="105"/>
    </row>
    <row r="712" spans="1:27" ht="34.5" customHeight="1" x14ac:dyDescent="0.25">
      <c r="A712" s="438" t="s">
        <v>2067</v>
      </c>
      <c r="B712" s="199"/>
      <c r="C712" s="199"/>
      <c r="D712" s="199" t="s">
        <v>133</v>
      </c>
      <c r="E712" s="197" t="s">
        <v>611</v>
      </c>
      <c r="F712" s="198">
        <v>15</v>
      </c>
      <c r="G712" s="198"/>
      <c r="H712" s="246">
        <f t="shared" si="46"/>
        <v>0</v>
      </c>
      <c r="I712" s="964"/>
      <c r="J712" s="105"/>
      <c r="K712" s="135"/>
      <c r="L712" s="105"/>
      <c r="M712" s="105"/>
      <c r="N712" s="105"/>
      <c r="O712" s="135"/>
      <c r="Q712" s="105"/>
      <c r="R712" s="142"/>
      <c r="S712" s="120"/>
      <c r="T712" s="121"/>
      <c r="U712" s="121"/>
      <c r="V712" s="121"/>
      <c r="W712" s="122"/>
      <c r="X712" s="113"/>
      <c r="Y712" s="105"/>
      <c r="Z712" s="105"/>
      <c r="AA712" s="105"/>
    </row>
    <row r="713" spans="1:27" ht="34.5" customHeight="1" x14ac:dyDescent="0.25">
      <c r="A713" s="438" t="s">
        <v>2068</v>
      </c>
      <c r="B713" s="199"/>
      <c r="C713" s="199"/>
      <c r="D713" s="199" t="s">
        <v>133</v>
      </c>
      <c r="E713" s="197" t="s">
        <v>612</v>
      </c>
      <c r="F713" s="198">
        <v>5</v>
      </c>
      <c r="G713" s="198"/>
      <c r="H713" s="246">
        <f t="shared" si="46"/>
        <v>0</v>
      </c>
      <c r="I713" s="964"/>
      <c r="J713" s="105"/>
      <c r="K713" s="135"/>
      <c r="L713" s="105"/>
      <c r="M713" s="105"/>
      <c r="N713" s="105"/>
      <c r="O713" s="135"/>
      <c r="Q713" s="105"/>
      <c r="R713" s="142"/>
      <c r="S713" s="120"/>
      <c r="T713" s="121"/>
      <c r="U713" s="121"/>
      <c r="V713" s="121"/>
      <c r="W713" s="122"/>
      <c r="X713" s="113"/>
      <c r="Y713" s="105"/>
      <c r="Z713" s="105"/>
      <c r="AA713" s="105"/>
    </row>
    <row r="714" spans="1:27" ht="34.5" customHeight="1" x14ac:dyDescent="0.25">
      <c r="A714" s="438" t="s">
        <v>2069</v>
      </c>
      <c r="B714" s="199"/>
      <c r="C714" s="199"/>
      <c r="D714" s="199" t="s">
        <v>133</v>
      </c>
      <c r="E714" s="197" t="s">
        <v>905</v>
      </c>
      <c r="F714" s="198">
        <v>40</v>
      </c>
      <c r="G714" s="198"/>
      <c r="H714" s="246">
        <f t="shared" si="46"/>
        <v>0</v>
      </c>
      <c r="I714" s="964"/>
      <c r="J714" s="105"/>
      <c r="K714" s="135"/>
      <c r="L714" s="105"/>
      <c r="M714" s="105"/>
      <c r="N714" s="105"/>
      <c r="O714" s="135"/>
      <c r="Q714" s="105"/>
      <c r="R714" s="193"/>
      <c r="S714" s="120"/>
      <c r="T714" s="121"/>
      <c r="U714" s="121"/>
      <c r="V714" s="121"/>
      <c r="W714" s="122"/>
      <c r="X714" s="113"/>
      <c r="Y714" s="105"/>
      <c r="Z714" s="105"/>
      <c r="AA714" s="105"/>
    </row>
    <row r="715" spans="1:27" ht="34.5" customHeight="1" x14ac:dyDescent="0.25">
      <c r="A715" s="438" t="s">
        <v>2070</v>
      </c>
      <c r="B715" s="199"/>
      <c r="C715" s="199"/>
      <c r="D715" s="199" t="s">
        <v>133</v>
      </c>
      <c r="E715" s="197" t="s">
        <v>906</v>
      </c>
      <c r="F715" s="198">
        <v>80</v>
      </c>
      <c r="G715" s="198"/>
      <c r="H715" s="246">
        <f t="shared" si="46"/>
        <v>0</v>
      </c>
      <c r="I715" s="964"/>
      <c r="J715" s="105"/>
      <c r="K715" s="135"/>
      <c r="L715" s="105"/>
      <c r="M715" s="105"/>
      <c r="N715" s="105"/>
      <c r="O715" s="135"/>
      <c r="Q715" s="105"/>
      <c r="R715" s="193"/>
      <c r="S715" s="120"/>
      <c r="T715" s="121"/>
      <c r="U715" s="121"/>
      <c r="V715" s="121"/>
      <c r="W715" s="122"/>
      <c r="X715" s="113"/>
      <c r="Y715" s="105"/>
      <c r="Z715" s="105"/>
      <c r="AA715" s="105"/>
    </row>
    <row r="716" spans="1:27" ht="34.5" customHeight="1" x14ac:dyDescent="0.25">
      <c r="A716" s="438" t="s">
        <v>2071</v>
      </c>
      <c r="B716" s="199"/>
      <c r="C716" s="199"/>
      <c r="D716" s="199" t="s">
        <v>130</v>
      </c>
      <c r="E716" s="197" t="s">
        <v>325</v>
      </c>
      <c r="F716" s="198">
        <v>4</v>
      </c>
      <c r="G716" s="198"/>
      <c r="H716" s="246">
        <f t="shared" si="46"/>
        <v>0</v>
      </c>
      <c r="I716" s="964"/>
      <c r="J716" s="105"/>
      <c r="K716" s="135"/>
      <c r="L716" s="105"/>
      <c r="M716" s="105"/>
      <c r="N716" s="105"/>
      <c r="O716" s="135"/>
      <c r="Q716" s="105"/>
      <c r="R716" s="142"/>
      <c r="S716" s="120"/>
      <c r="T716" s="121"/>
      <c r="U716" s="121"/>
      <c r="V716" s="121"/>
      <c r="W716" s="122"/>
      <c r="X716" s="113"/>
      <c r="Y716" s="105"/>
      <c r="Z716" s="105"/>
      <c r="AA716" s="105"/>
    </row>
    <row r="717" spans="1:27" ht="34.5" customHeight="1" x14ac:dyDescent="0.25">
      <c r="A717" s="438" t="s">
        <v>2072</v>
      </c>
      <c r="B717" s="199"/>
      <c r="C717" s="199"/>
      <c r="D717" s="199" t="s">
        <v>133</v>
      </c>
      <c r="E717" s="197" t="s">
        <v>613</v>
      </c>
      <c r="F717" s="198">
        <v>40</v>
      </c>
      <c r="G717" s="198"/>
      <c r="H717" s="246">
        <f t="shared" si="46"/>
        <v>0</v>
      </c>
      <c r="I717" s="964"/>
      <c r="J717" s="190"/>
      <c r="K717" s="135"/>
      <c r="L717" s="105"/>
      <c r="M717" s="105"/>
      <c r="N717" s="105"/>
      <c r="O717" s="135"/>
      <c r="Q717" s="105"/>
      <c r="R717" s="105"/>
      <c r="S717" s="120"/>
      <c r="T717" s="121"/>
      <c r="U717" s="121"/>
      <c r="V717" s="121"/>
      <c r="W717" s="122"/>
      <c r="X717" s="113"/>
      <c r="Y717" s="105"/>
      <c r="Z717" s="105"/>
      <c r="AA717" s="105"/>
    </row>
    <row r="718" spans="1:27" ht="34.5" customHeight="1" x14ac:dyDescent="0.25">
      <c r="A718" s="438" t="s">
        <v>2073</v>
      </c>
      <c r="B718" s="199"/>
      <c r="C718" s="199"/>
      <c r="D718" s="199" t="s">
        <v>133</v>
      </c>
      <c r="E718" s="197" t="s">
        <v>614</v>
      </c>
      <c r="F718" s="198">
        <v>65</v>
      </c>
      <c r="G718" s="198"/>
      <c r="H718" s="246">
        <f t="shared" si="46"/>
        <v>0</v>
      </c>
      <c r="I718" s="964"/>
      <c r="J718" s="105"/>
      <c r="K718" s="135"/>
      <c r="L718" s="105"/>
      <c r="M718" s="105"/>
      <c r="N718" s="105"/>
      <c r="O718" s="135"/>
      <c r="Q718" s="105"/>
      <c r="R718" s="105"/>
      <c r="S718" s="120"/>
      <c r="T718" s="121"/>
      <c r="U718" s="121"/>
      <c r="V718" s="121"/>
      <c r="W718" s="122"/>
      <c r="X718" s="113"/>
      <c r="Y718" s="105"/>
      <c r="Z718" s="105"/>
      <c r="AA718" s="105"/>
    </row>
    <row r="719" spans="1:27" ht="34.5" customHeight="1" x14ac:dyDescent="0.25">
      <c r="A719" s="438" t="s">
        <v>2074</v>
      </c>
      <c r="B719" s="199"/>
      <c r="C719" s="199"/>
      <c r="D719" s="199" t="s">
        <v>133</v>
      </c>
      <c r="E719" s="197" t="s">
        <v>615</v>
      </c>
      <c r="F719" s="198">
        <v>80</v>
      </c>
      <c r="G719" s="198"/>
      <c r="H719" s="246">
        <f t="shared" si="46"/>
        <v>0</v>
      </c>
      <c r="I719" s="964"/>
      <c r="J719" s="105"/>
      <c r="K719" s="135"/>
      <c r="L719" s="105"/>
      <c r="M719" s="105"/>
      <c r="N719" s="105"/>
      <c r="O719" s="135"/>
      <c r="Q719" s="105"/>
      <c r="R719" s="105"/>
      <c r="S719" s="120"/>
      <c r="T719" s="121"/>
      <c r="U719" s="121"/>
      <c r="V719" s="121"/>
      <c r="W719" s="122"/>
      <c r="X719" s="113"/>
      <c r="Y719" s="105"/>
      <c r="Z719" s="105"/>
      <c r="AA719" s="105"/>
    </row>
    <row r="720" spans="1:27" ht="34.5" customHeight="1" x14ac:dyDescent="0.25">
      <c r="A720" s="438" t="s">
        <v>2075</v>
      </c>
      <c r="B720" s="199"/>
      <c r="C720" s="199"/>
      <c r="D720" s="199" t="s">
        <v>130</v>
      </c>
      <c r="E720" s="197" t="s">
        <v>546</v>
      </c>
      <c r="F720" s="198">
        <v>10</v>
      </c>
      <c r="G720" s="198"/>
      <c r="H720" s="246">
        <f t="shared" si="46"/>
        <v>0</v>
      </c>
      <c r="I720" s="964"/>
      <c r="J720" s="105"/>
      <c r="K720" s="135"/>
      <c r="L720" s="105"/>
      <c r="M720" s="105"/>
      <c r="N720" s="105"/>
      <c r="O720" s="135"/>
      <c r="Q720" s="105"/>
      <c r="R720" s="105"/>
      <c r="S720" s="120"/>
      <c r="T720" s="121"/>
      <c r="U720" s="121"/>
      <c r="V720" s="121"/>
      <c r="W720" s="122"/>
      <c r="X720" s="113"/>
      <c r="Y720" s="105"/>
      <c r="Z720" s="105"/>
      <c r="AA720" s="105"/>
    </row>
    <row r="721" spans="1:27" ht="34.5" customHeight="1" x14ac:dyDescent="0.25">
      <c r="A721" s="438" t="s">
        <v>2076</v>
      </c>
      <c r="B721" s="199"/>
      <c r="C721" s="199"/>
      <c r="D721" s="199" t="s">
        <v>130</v>
      </c>
      <c r="E721" s="197" t="s">
        <v>616</v>
      </c>
      <c r="F721" s="198">
        <v>2</v>
      </c>
      <c r="G721" s="198"/>
      <c r="H721" s="246">
        <f t="shared" si="46"/>
        <v>0</v>
      </c>
      <c r="I721" s="964"/>
      <c r="J721" s="105"/>
      <c r="K721" s="135"/>
      <c r="L721" s="105"/>
      <c r="M721" s="105"/>
      <c r="N721" s="105"/>
      <c r="O721" s="135"/>
      <c r="Q721" s="105"/>
      <c r="R721" s="105"/>
      <c r="S721" s="120"/>
      <c r="T721" s="121"/>
      <c r="U721" s="121"/>
      <c r="V721" s="121"/>
      <c r="W721" s="122"/>
      <c r="X721" s="113"/>
      <c r="Y721" s="105"/>
      <c r="Z721" s="105"/>
      <c r="AA721" s="105"/>
    </row>
    <row r="722" spans="1:27" ht="34.5" customHeight="1" x14ac:dyDescent="0.25">
      <c r="A722" s="438" t="s">
        <v>2077</v>
      </c>
      <c r="B722" s="199"/>
      <c r="C722" s="199"/>
      <c r="D722" s="199" t="s">
        <v>133</v>
      </c>
      <c r="E722" s="197" t="s">
        <v>617</v>
      </c>
      <c r="F722" s="198">
        <v>12</v>
      </c>
      <c r="G722" s="198"/>
      <c r="H722" s="246">
        <f t="shared" si="46"/>
        <v>0</v>
      </c>
      <c r="I722" s="964"/>
      <c r="J722" s="105"/>
      <c r="K722" s="135"/>
      <c r="L722" s="105"/>
      <c r="M722" s="105"/>
      <c r="N722" s="105"/>
      <c r="O722" s="135"/>
      <c r="Q722" s="105"/>
      <c r="R722" s="142"/>
      <c r="S722" s="120"/>
      <c r="T722" s="121"/>
      <c r="U722" s="121"/>
      <c r="V722" s="121"/>
      <c r="W722" s="122"/>
      <c r="X722" s="113"/>
      <c r="Y722" s="105"/>
      <c r="Z722" s="105"/>
      <c r="AA722" s="105"/>
    </row>
    <row r="723" spans="1:27" ht="34.5" customHeight="1" x14ac:dyDescent="0.25">
      <c r="A723" s="438" t="s">
        <v>2078</v>
      </c>
      <c r="B723" s="199"/>
      <c r="C723" s="199"/>
      <c r="D723" s="199" t="s">
        <v>130</v>
      </c>
      <c r="E723" s="197" t="s">
        <v>618</v>
      </c>
      <c r="F723" s="198">
        <v>8</v>
      </c>
      <c r="G723" s="198"/>
      <c r="H723" s="246">
        <f t="shared" si="46"/>
        <v>0</v>
      </c>
      <c r="I723" s="964"/>
      <c r="J723" s="105"/>
      <c r="K723" s="135"/>
      <c r="L723" s="105"/>
      <c r="M723" s="105"/>
      <c r="N723" s="105"/>
      <c r="O723" s="135"/>
      <c r="Q723" s="105"/>
      <c r="R723" s="142"/>
      <c r="S723" s="120"/>
      <c r="T723" s="121"/>
      <c r="U723" s="121"/>
      <c r="V723" s="121"/>
      <c r="W723" s="122"/>
      <c r="X723" s="113"/>
      <c r="Y723" s="105"/>
      <c r="Z723" s="105"/>
      <c r="AA723" s="105"/>
    </row>
    <row r="724" spans="1:27" ht="34.5" customHeight="1" x14ac:dyDescent="0.25">
      <c r="A724" s="438" t="s">
        <v>2079</v>
      </c>
      <c r="B724" s="199"/>
      <c r="C724" s="199"/>
      <c r="D724" s="199" t="s">
        <v>130</v>
      </c>
      <c r="E724" s="197" t="s">
        <v>257</v>
      </c>
      <c r="F724" s="198">
        <v>40</v>
      </c>
      <c r="G724" s="198"/>
      <c r="H724" s="246">
        <f t="shared" si="46"/>
        <v>0</v>
      </c>
      <c r="I724" s="964"/>
      <c r="J724" s="105"/>
      <c r="K724" s="135"/>
      <c r="L724" s="105"/>
      <c r="M724" s="105"/>
      <c r="N724" s="105"/>
      <c r="O724" s="135"/>
      <c r="Q724" s="105"/>
      <c r="R724" s="105"/>
      <c r="S724" s="120"/>
      <c r="T724" s="121"/>
      <c r="U724" s="121"/>
      <c r="V724" s="121"/>
      <c r="W724" s="122"/>
      <c r="X724" s="113"/>
      <c r="Y724" s="105"/>
      <c r="Z724" s="105"/>
      <c r="AA724" s="105"/>
    </row>
    <row r="725" spans="1:27" ht="34.5" customHeight="1" x14ac:dyDescent="0.25">
      <c r="A725" s="438" t="s">
        <v>2080</v>
      </c>
      <c r="B725" s="199"/>
      <c r="C725" s="199"/>
      <c r="D725" s="199" t="s">
        <v>133</v>
      </c>
      <c r="E725" s="197" t="s">
        <v>518</v>
      </c>
      <c r="F725" s="198">
        <v>36</v>
      </c>
      <c r="G725" s="198"/>
      <c r="H725" s="246">
        <f t="shared" si="46"/>
        <v>0</v>
      </c>
      <c r="I725" s="964"/>
      <c r="J725" s="105"/>
      <c r="K725" s="135"/>
      <c r="L725" s="105"/>
      <c r="M725" s="105"/>
      <c r="N725" s="105"/>
      <c r="O725" s="135"/>
      <c r="Q725" s="105"/>
      <c r="R725" s="255"/>
      <c r="S725" s="120"/>
      <c r="T725" s="121"/>
      <c r="U725" s="121"/>
      <c r="V725" s="121"/>
      <c r="W725" s="122"/>
      <c r="X725" s="113"/>
      <c r="Y725" s="105"/>
      <c r="Z725" s="105"/>
      <c r="AA725" s="105"/>
    </row>
    <row r="726" spans="1:27" ht="34.5" customHeight="1" x14ac:dyDescent="0.25">
      <c r="A726" s="438" t="s">
        <v>2081</v>
      </c>
      <c r="B726" s="199"/>
      <c r="C726" s="199"/>
      <c r="D726" s="199" t="s">
        <v>130</v>
      </c>
      <c r="E726" s="197" t="s">
        <v>619</v>
      </c>
      <c r="F726" s="198">
        <v>4</v>
      </c>
      <c r="G726" s="198"/>
      <c r="H726" s="246">
        <f t="shared" si="46"/>
        <v>0</v>
      </c>
      <c r="I726" s="964"/>
      <c r="J726" s="105"/>
      <c r="K726" s="135"/>
      <c r="L726" s="105"/>
      <c r="M726" s="105"/>
      <c r="N726" s="105"/>
      <c r="O726" s="135"/>
      <c r="Q726" s="105"/>
      <c r="R726" s="193"/>
      <c r="S726" s="120"/>
      <c r="T726" s="121"/>
      <c r="U726" s="121"/>
      <c r="V726" s="121"/>
      <c r="W726" s="122"/>
      <c r="X726" s="113"/>
      <c r="Y726" s="105"/>
      <c r="Z726" s="105"/>
      <c r="AA726" s="105"/>
    </row>
    <row r="727" spans="1:27" ht="12.75" customHeight="1" x14ac:dyDescent="0.25">
      <c r="A727" s="213"/>
      <c r="B727" s="214"/>
      <c r="C727" s="214"/>
      <c r="D727" s="213"/>
      <c r="E727" s="215" t="s">
        <v>907</v>
      </c>
      <c r="F727" s="213"/>
      <c r="G727" s="216">
        <f>SUM(H708:H726)</f>
        <v>0</v>
      </c>
      <c r="H727" s="216"/>
      <c r="I727" s="964"/>
      <c r="J727" s="105"/>
      <c r="K727" s="135"/>
      <c r="L727" s="105"/>
      <c r="M727" s="105"/>
      <c r="N727" s="105"/>
      <c r="O727" s="135"/>
      <c r="Q727" s="105"/>
      <c r="R727" s="105"/>
      <c r="S727" s="120"/>
      <c r="T727" s="121"/>
      <c r="U727" s="121"/>
      <c r="V727" s="121"/>
      <c r="W727" s="122"/>
      <c r="X727" s="113"/>
      <c r="Y727" s="105"/>
      <c r="Z727" s="105"/>
      <c r="AA727" s="105"/>
    </row>
    <row r="728" spans="1:27" ht="12.75" customHeight="1" x14ac:dyDescent="0.25">
      <c r="A728" s="201" t="s">
        <v>1033</v>
      </c>
      <c r="B728" s="201"/>
      <c r="C728" s="201"/>
      <c r="D728" s="202"/>
      <c r="E728" s="202" t="s">
        <v>908</v>
      </c>
      <c r="F728" s="202"/>
      <c r="G728" s="202"/>
      <c r="H728" s="202"/>
      <c r="I728" s="964"/>
      <c r="J728" s="105"/>
      <c r="K728" s="135"/>
      <c r="L728" s="105"/>
      <c r="M728" s="105"/>
      <c r="N728" s="105"/>
      <c r="O728" s="135"/>
      <c r="Q728" s="105"/>
      <c r="R728" s="105"/>
      <c r="S728" s="120"/>
      <c r="T728" s="121"/>
      <c r="U728" s="121"/>
      <c r="V728" s="121"/>
      <c r="W728" s="122"/>
      <c r="X728" s="113"/>
      <c r="Y728" s="105"/>
      <c r="Z728" s="105"/>
      <c r="AA728" s="105"/>
    </row>
    <row r="729" spans="1:27" ht="34.5" customHeight="1" x14ac:dyDescent="0.25">
      <c r="A729" s="438" t="s">
        <v>2082</v>
      </c>
      <c r="B729" s="199"/>
      <c r="C729" s="199"/>
      <c r="D729" s="199" t="s">
        <v>130</v>
      </c>
      <c r="E729" s="197" t="s">
        <v>307</v>
      </c>
      <c r="F729" s="198">
        <v>45</v>
      </c>
      <c r="G729" s="198"/>
      <c r="H729" s="246">
        <f t="shared" ref="H729:H763" si="47">F729*G729</f>
        <v>0</v>
      </c>
      <c r="I729" s="964"/>
      <c r="J729" s="105"/>
      <c r="K729" s="135"/>
      <c r="L729" s="105"/>
      <c r="M729" s="105"/>
      <c r="N729" s="105"/>
      <c r="O729" s="135"/>
      <c r="Q729" s="105"/>
      <c r="R729" s="105"/>
      <c r="S729" s="120"/>
      <c r="T729" s="121"/>
      <c r="U729" s="121"/>
      <c r="V729" s="121"/>
      <c r="W729" s="122"/>
      <c r="X729" s="113"/>
      <c r="Y729" s="105"/>
      <c r="Z729" s="105"/>
      <c r="AA729" s="105"/>
    </row>
    <row r="730" spans="1:27" ht="34.5" customHeight="1" x14ac:dyDescent="0.25">
      <c r="A730" s="438" t="s">
        <v>2083</v>
      </c>
      <c r="B730" s="199"/>
      <c r="C730" s="199"/>
      <c r="D730" s="199" t="s">
        <v>130</v>
      </c>
      <c r="E730" s="197" t="s">
        <v>620</v>
      </c>
      <c r="F730" s="198">
        <v>24</v>
      </c>
      <c r="G730" s="198"/>
      <c r="H730" s="246">
        <f t="shared" si="47"/>
        <v>0</v>
      </c>
      <c r="I730" s="964"/>
      <c r="J730" s="105"/>
      <c r="K730" s="135"/>
      <c r="L730" s="105"/>
      <c r="M730" s="105"/>
      <c r="N730" s="105"/>
      <c r="O730" s="135"/>
      <c r="Q730" s="105"/>
      <c r="R730" s="105"/>
      <c r="S730" s="120"/>
      <c r="T730" s="121"/>
      <c r="U730" s="121"/>
      <c r="V730" s="121"/>
      <c r="W730" s="122"/>
      <c r="X730" s="113"/>
      <c r="Y730" s="105"/>
      <c r="Z730" s="105"/>
      <c r="AA730" s="105"/>
    </row>
    <row r="731" spans="1:27" ht="34.5" customHeight="1" x14ac:dyDescent="0.25">
      <c r="A731" s="438" t="s">
        <v>2084</v>
      </c>
      <c r="B731" s="109"/>
      <c r="C731" s="109"/>
      <c r="D731" s="199" t="s">
        <v>130</v>
      </c>
      <c r="E731" s="197" t="s">
        <v>540</v>
      </c>
      <c r="F731" s="198">
        <v>24</v>
      </c>
      <c r="G731" s="198"/>
      <c r="H731" s="246">
        <f t="shared" si="47"/>
        <v>0</v>
      </c>
      <c r="I731" s="964"/>
      <c r="J731" s="105"/>
      <c r="K731" s="135"/>
      <c r="L731" s="105"/>
      <c r="M731" s="105"/>
      <c r="N731" s="105"/>
      <c r="O731" s="135"/>
      <c r="Q731" s="105"/>
      <c r="R731" s="142"/>
      <c r="S731" s="120"/>
      <c r="T731" s="121"/>
      <c r="U731" s="170"/>
      <c r="V731" s="121"/>
      <c r="W731" s="171"/>
      <c r="X731" s="113"/>
      <c r="Y731" s="105"/>
      <c r="Z731" s="105"/>
      <c r="AA731" s="105"/>
    </row>
    <row r="732" spans="1:27" ht="34.5" customHeight="1" x14ac:dyDescent="0.25">
      <c r="A732" s="438" t="s">
        <v>2085</v>
      </c>
      <c r="B732" s="199"/>
      <c r="C732" s="199"/>
      <c r="D732" s="199" t="s">
        <v>130</v>
      </c>
      <c r="E732" s="197" t="s">
        <v>258</v>
      </c>
      <c r="F732" s="198">
        <v>48</v>
      </c>
      <c r="G732" s="198"/>
      <c r="H732" s="246">
        <f t="shared" si="47"/>
        <v>0</v>
      </c>
      <c r="I732" s="964"/>
      <c r="J732" s="105"/>
      <c r="K732" s="135"/>
      <c r="L732" s="105"/>
      <c r="M732" s="105"/>
      <c r="N732" s="105"/>
      <c r="O732" s="135"/>
      <c r="Q732" s="105"/>
      <c r="R732" s="105"/>
      <c r="S732" s="120"/>
      <c r="T732" s="121"/>
      <c r="U732" s="121"/>
      <c r="V732" s="121"/>
      <c r="W732" s="122"/>
      <c r="X732" s="113"/>
      <c r="Y732" s="105"/>
      <c r="Z732" s="105"/>
      <c r="AA732" s="105"/>
    </row>
    <row r="733" spans="1:27" ht="34.5" customHeight="1" x14ac:dyDescent="0.25">
      <c r="A733" s="438" t="s">
        <v>2086</v>
      </c>
      <c r="B733" s="199"/>
      <c r="C733" s="199"/>
      <c r="D733" s="199" t="s">
        <v>130</v>
      </c>
      <c r="E733" s="197" t="s">
        <v>616</v>
      </c>
      <c r="F733" s="198">
        <v>12</v>
      </c>
      <c r="G733" s="198"/>
      <c r="H733" s="246">
        <f t="shared" si="47"/>
        <v>0</v>
      </c>
      <c r="I733" s="964"/>
      <c r="J733" s="105"/>
      <c r="K733" s="135"/>
      <c r="L733" s="446"/>
      <c r="M733" s="446"/>
      <c r="N733" s="446"/>
      <c r="O733" s="135"/>
      <c r="Q733" s="446"/>
      <c r="R733" s="446"/>
      <c r="S733" s="120"/>
      <c r="T733" s="121"/>
      <c r="U733" s="121"/>
      <c r="V733" s="121"/>
      <c r="W733" s="122"/>
      <c r="X733" s="447"/>
      <c r="Y733" s="446"/>
      <c r="Z733" s="446"/>
      <c r="AA733" s="446"/>
    </row>
    <row r="734" spans="1:27" ht="34.5" customHeight="1" x14ac:dyDescent="0.25">
      <c r="A734" s="438" t="s">
        <v>2087</v>
      </c>
      <c r="B734" s="199"/>
      <c r="C734" s="199"/>
      <c r="D734" s="199" t="s">
        <v>133</v>
      </c>
      <c r="E734" s="197" t="s">
        <v>259</v>
      </c>
      <c r="F734" s="198">
        <v>40</v>
      </c>
      <c r="G734" s="198"/>
      <c r="H734" s="246">
        <f t="shared" si="47"/>
        <v>0</v>
      </c>
      <c r="I734" s="964"/>
      <c r="J734" s="105"/>
      <c r="K734" s="135"/>
      <c r="L734" s="446"/>
      <c r="M734" s="446"/>
      <c r="N734" s="446"/>
      <c r="O734" s="135"/>
      <c r="Q734" s="446"/>
      <c r="R734" s="193"/>
      <c r="S734" s="120"/>
      <c r="T734" s="121"/>
      <c r="U734" s="121"/>
      <c r="V734" s="121"/>
      <c r="W734" s="122"/>
      <c r="X734" s="447"/>
      <c r="Y734" s="446"/>
      <c r="Z734" s="446"/>
      <c r="AA734" s="446"/>
    </row>
    <row r="735" spans="1:27" ht="34.5" customHeight="1" x14ac:dyDescent="0.25">
      <c r="A735" s="438" t="s">
        <v>2088</v>
      </c>
      <c r="B735" s="199"/>
      <c r="C735" s="199"/>
      <c r="D735" s="199" t="s">
        <v>130</v>
      </c>
      <c r="E735" s="197" t="s">
        <v>618</v>
      </c>
      <c r="F735" s="198">
        <v>25</v>
      </c>
      <c r="G735" s="198"/>
      <c r="H735" s="246">
        <f t="shared" si="47"/>
        <v>0</v>
      </c>
      <c r="I735" s="964"/>
      <c r="J735" s="105"/>
      <c r="K735" s="135"/>
      <c r="L735" s="446"/>
      <c r="M735" s="446"/>
      <c r="N735" s="446"/>
      <c r="O735" s="135"/>
      <c r="Q735" s="446"/>
      <c r="R735" s="193"/>
      <c r="S735" s="120"/>
      <c r="T735" s="121"/>
      <c r="U735" s="121"/>
      <c r="V735" s="121"/>
      <c r="W735" s="122"/>
      <c r="X735" s="447"/>
      <c r="Y735" s="446"/>
      <c r="Z735" s="446"/>
      <c r="AA735" s="446"/>
    </row>
    <row r="736" spans="1:27" ht="34.5" customHeight="1" x14ac:dyDescent="0.25">
      <c r="A736" s="438" t="s">
        <v>2089</v>
      </c>
      <c r="B736" s="199"/>
      <c r="C736" s="199"/>
      <c r="D736" s="199" t="s">
        <v>133</v>
      </c>
      <c r="E736" s="197" t="s">
        <v>260</v>
      </c>
      <c r="F736" s="198">
        <f>ROUND(15*15,2)</f>
        <v>225</v>
      </c>
      <c r="G736" s="198"/>
      <c r="H736" s="246">
        <f t="shared" si="47"/>
        <v>0</v>
      </c>
      <c r="I736" s="964"/>
      <c r="J736" s="105"/>
      <c r="K736" s="135"/>
      <c r="L736" s="446"/>
      <c r="M736" s="446"/>
      <c r="N736" s="446"/>
      <c r="O736" s="135"/>
      <c r="Q736" s="446"/>
      <c r="R736" s="142"/>
      <c r="S736" s="120"/>
      <c r="T736" s="121"/>
      <c r="U736" s="121"/>
      <c r="V736" s="121"/>
      <c r="W736" s="122"/>
      <c r="X736" s="447"/>
      <c r="Y736" s="446"/>
      <c r="Z736" s="446"/>
      <c r="AA736" s="446"/>
    </row>
    <row r="737" spans="1:27" ht="34.5" customHeight="1" x14ac:dyDescent="0.25">
      <c r="A737" s="438" t="s">
        <v>2090</v>
      </c>
      <c r="B737" s="199"/>
      <c r="C737" s="199"/>
      <c r="D737" s="199" t="s">
        <v>133</v>
      </c>
      <c r="E737" s="197" t="s">
        <v>621</v>
      </c>
      <c r="F737" s="198">
        <v>12</v>
      </c>
      <c r="G737" s="198"/>
      <c r="H737" s="246">
        <f t="shared" si="47"/>
        <v>0</v>
      </c>
      <c r="I737" s="964"/>
      <c r="J737" s="190"/>
      <c r="K737" s="135"/>
      <c r="L737" s="446"/>
      <c r="M737" s="446"/>
      <c r="N737" s="446"/>
      <c r="O737" s="135"/>
      <c r="Q737" s="446"/>
      <c r="R737" s="446"/>
      <c r="S737" s="120"/>
      <c r="T737" s="121"/>
      <c r="U737" s="121"/>
      <c r="V737" s="121"/>
      <c r="W737" s="122"/>
      <c r="X737" s="447"/>
      <c r="Y737" s="446"/>
      <c r="Z737" s="446"/>
      <c r="AA737" s="446"/>
    </row>
    <row r="738" spans="1:27" ht="34.5" customHeight="1" x14ac:dyDescent="0.25">
      <c r="A738" s="438" t="s">
        <v>2091</v>
      </c>
      <c r="B738" s="109"/>
      <c r="C738" s="109"/>
      <c r="D738" s="199" t="s">
        <v>130</v>
      </c>
      <c r="E738" s="197" t="s">
        <v>541</v>
      </c>
      <c r="F738" s="198">
        <v>1</v>
      </c>
      <c r="G738" s="198"/>
      <c r="H738" s="246">
        <f t="shared" si="47"/>
        <v>0</v>
      </c>
      <c r="I738" s="964"/>
      <c r="J738" s="105"/>
      <c r="K738" s="135"/>
      <c r="L738" s="105"/>
      <c r="M738" s="105"/>
      <c r="N738" s="105"/>
      <c r="O738" s="135"/>
      <c r="Q738" s="105"/>
      <c r="R738" s="142"/>
      <c r="S738" s="120"/>
      <c r="T738" s="121"/>
      <c r="U738" s="170"/>
      <c r="V738" s="121"/>
      <c r="W738" s="171"/>
      <c r="X738" s="113"/>
      <c r="Y738" s="105"/>
      <c r="Z738" s="105"/>
      <c r="AA738" s="105"/>
    </row>
    <row r="739" spans="1:27" ht="34.5" customHeight="1" x14ac:dyDescent="0.25">
      <c r="A739" s="438" t="s">
        <v>2092</v>
      </c>
      <c r="B739" s="200" t="s">
        <v>909</v>
      </c>
      <c r="C739" s="200"/>
      <c r="D739" s="199" t="s">
        <v>130</v>
      </c>
      <c r="E739" s="197" t="s">
        <v>266</v>
      </c>
      <c r="F739" s="198">
        <v>1</v>
      </c>
      <c r="G739" s="198"/>
      <c r="H739" s="246">
        <f t="shared" si="47"/>
        <v>0</v>
      </c>
      <c r="I739" s="964"/>
      <c r="J739" s="105"/>
      <c r="K739" s="135"/>
      <c r="L739" s="105"/>
      <c r="M739" s="105"/>
      <c r="N739" s="105"/>
      <c r="O739" s="135"/>
      <c r="Q739" s="105"/>
      <c r="R739" s="142"/>
      <c r="S739" s="120"/>
      <c r="T739" s="121"/>
      <c r="U739" s="121"/>
      <c r="V739" s="121"/>
      <c r="W739" s="122"/>
      <c r="X739" s="113"/>
      <c r="Y739" s="105"/>
      <c r="Z739" s="105"/>
      <c r="AA739" s="105"/>
    </row>
    <row r="740" spans="1:27" ht="34.5" customHeight="1" x14ac:dyDescent="0.25">
      <c r="A740" s="438" t="s">
        <v>2093</v>
      </c>
      <c r="B740" s="200" t="s">
        <v>910</v>
      </c>
      <c r="C740" s="200"/>
      <c r="D740" s="199" t="s">
        <v>130</v>
      </c>
      <c r="E740" s="197" t="s">
        <v>542</v>
      </c>
      <c r="F740" s="198">
        <v>1</v>
      </c>
      <c r="G740" s="198"/>
      <c r="H740" s="246">
        <f t="shared" si="47"/>
        <v>0</v>
      </c>
      <c r="I740" s="964"/>
      <c r="J740" s="105"/>
      <c r="K740" s="135"/>
      <c r="L740" s="105"/>
      <c r="M740" s="105"/>
      <c r="N740" s="105"/>
      <c r="O740" s="135"/>
      <c r="Q740" s="105"/>
      <c r="R740" s="142"/>
      <c r="S740" s="120"/>
      <c r="T740" s="121"/>
      <c r="U740" s="121"/>
      <c r="V740" s="121"/>
      <c r="W740" s="122"/>
      <c r="X740" s="113"/>
      <c r="Y740" s="105"/>
      <c r="Z740" s="105"/>
      <c r="AA740" s="105"/>
    </row>
    <row r="741" spans="1:27" ht="34.5" customHeight="1" x14ac:dyDescent="0.25">
      <c r="A741" s="438" t="s">
        <v>2094</v>
      </c>
      <c r="B741" s="200" t="s">
        <v>911</v>
      </c>
      <c r="C741" s="200"/>
      <c r="D741" s="199" t="s">
        <v>130</v>
      </c>
      <c r="E741" s="197" t="s">
        <v>912</v>
      </c>
      <c r="F741" s="198">
        <v>12</v>
      </c>
      <c r="G741" s="198"/>
      <c r="H741" s="246">
        <f t="shared" si="47"/>
        <v>0</v>
      </c>
      <c r="I741" s="964"/>
      <c r="J741" s="105"/>
      <c r="K741" s="135"/>
      <c r="L741" s="105"/>
      <c r="M741" s="105"/>
      <c r="N741" s="105"/>
      <c r="O741" s="135"/>
      <c r="Q741" s="105"/>
      <c r="R741" s="105"/>
      <c r="S741" s="120"/>
      <c r="T741" s="121"/>
      <c r="U741" s="121"/>
      <c r="V741" s="121"/>
      <c r="W741" s="122"/>
      <c r="X741" s="113"/>
      <c r="Y741" s="105"/>
      <c r="Z741" s="105"/>
      <c r="AA741" s="105"/>
    </row>
    <row r="742" spans="1:27" ht="34.5" customHeight="1" x14ac:dyDescent="0.25">
      <c r="A742" s="438" t="s">
        <v>2095</v>
      </c>
      <c r="B742" s="199"/>
      <c r="C742" s="199"/>
      <c r="D742" s="199" t="s">
        <v>130</v>
      </c>
      <c r="E742" s="197" t="s">
        <v>426</v>
      </c>
      <c r="F742" s="198">
        <v>22</v>
      </c>
      <c r="G742" s="198"/>
      <c r="H742" s="246">
        <f t="shared" si="47"/>
        <v>0</v>
      </c>
      <c r="I742" s="964"/>
      <c r="J742" s="105"/>
      <c r="K742" s="135"/>
      <c r="L742" s="446"/>
      <c r="M742" s="446"/>
      <c r="N742" s="446"/>
      <c r="O742" s="135"/>
      <c r="Q742" s="446"/>
      <c r="R742" s="142"/>
      <c r="S742" s="120"/>
      <c r="T742" s="121"/>
      <c r="U742" s="121"/>
      <c r="V742" s="121"/>
      <c r="W742" s="122"/>
      <c r="X742" s="447"/>
      <c r="Y742" s="446"/>
      <c r="Z742" s="446"/>
      <c r="AA742" s="446"/>
    </row>
    <row r="743" spans="1:27" ht="34.5" customHeight="1" x14ac:dyDescent="0.25">
      <c r="A743" s="438" t="s">
        <v>2096</v>
      </c>
      <c r="B743" s="199"/>
      <c r="C743" s="199"/>
      <c r="D743" s="199" t="s">
        <v>130</v>
      </c>
      <c r="E743" s="197" t="s">
        <v>261</v>
      </c>
      <c r="F743" s="198">
        <v>8</v>
      </c>
      <c r="G743" s="198"/>
      <c r="H743" s="246">
        <f t="shared" si="47"/>
        <v>0</v>
      </c>
      <c r="I743" s="964"/>
      <c r="J743" s="105"/>
      <c r="K743" s="135"/>
      <c r="L743" s="446"/>
      <c r="M743" s="446"/>
      <c r="N743" s="446"/>
      <c r="O743" s="135"/>
      <c r="Q743" s="446"/>
      <c r="R743" s="142"/>
      <c r="S743" s="120"/>
      <c r="T743" s="121"/>
      <c r="U743" s="121"/>
      <c r="V743" s="121"/>
      <c r="W743" s="122"/>
      <c r="X743" s="447"/>
      <c r="Y743" s="446"/>
      <c r="Z743" s="446"/>
      <c r="AA743" s="446"/>
    </row>
    <row r="744" spans="1:27" ht="34.5" customHeight="1" x14ac:dyDescent="0.25">
      <c r="A744" s="438" t="s">
        <v>2097</v>
      </c>
      <c r="B744" s="199"/>
      <c r="C744" s="199"/>
      <c r="D744" s="199" t="s">
        <v>130</v>
      </c>
      <c r="E744" s="197" t="s">
        <v>252</v>
      </c>
      <c r="F744" s="198">
        <v>35</v>
      </c>
      <c r="G744" s="198"/>
      <c r="H744" s="246">
        <f t="shared" si="47"/>
        <v>0</v>
      </c>
      <c r="I744" s="964"/>
      <c r="J744" s="105"/>
      <c r="K744" s="135"/>
      <c r="L744" s="446"/>
      <c r="M744" s="446"/>
      <c r="N744" s="446"/>
      <c r="O744" s="135"/>
      <c r="Q744" s="446"/>
      <c r="R744" s="446"/>
      <c r="S744" s="120"/>
      <c r="T744" s="121"/>
      <c r="U744" s="121"/>
      <c r="V744" s="121"/>
      <c r="W744" s="122"/>
      <c r="X744" s="447"/>
      <c r="Y744" s="446"/>
      <c r="Z744" s="446"/>
      <c r="AA744" s="446"/>
    </row>
    <row r="745" spans="1:27" ht="34.5" customHeight="1" x14ac:dyDescent="0.25">
      <c r="A745" s="438" t="s">
        <v>2098</v>
      </c>
      <c r="B745" s="199"/>
      <c r="C745" s="199"/>
      <c r="D745" s="199" t="s">
        <v>130</v>
      </c>
      <c r="E745" s="197" t="s">
        <v>262</v>
      </c>
      <c r="F745" s="198">
        <v>60</v>
      </c>
      <c r="G745" s="198"/>
      <c r="H745" s="246">
        <f t="shared" si="47"/>
        <v>0</v>
      </c>
      <c r="I745" s="964"/>
      <c r="J745" s="105"/>
      <c r="K745" s="135"/>
      <c r="L745" s="446"/>
      <c r="M745" s="446"/>
      <c r="N745" s="446"/>
      <c r="O745" s="135"/>
      <c r="Q745" s="446"/>
      <c r="R745" s="446"/>
      <c r="S745" s="120"/>
      <c r="T745" s="121"/>
      <c r="U745" s="121"/>
      <c r="V745" s="121"/>
      <c r="W745" s="122"/>
      <c r="X745" s="447"/>
      <c r="Y745" s="446"/>
      <c r="Z745" s="446"/>
      <c r="AA745" s="446"/>
    </row>
    <row r="746" spans="1:27" ht="34.5" customHeight="1" x14ac:dyDescent="0.25">
      <c r="A746" s="438" t="s">
        <v>2099</v>
      </c>
      <c r="B746" s="199"/>
      <c r="C746" s="199"/>
      <c r="D746" s="199" t="s">
        <v>130</v>
      </c>
      <c r="E746" s="197" t="s">
        <v>253</v>
      </c>
      <c r="F746" s="198">
        <v>35</v>
      </c>
      <c r="G746" s="198"/>
      <c r="H746" s="246">
        <f t="shared" si="47"/>
        <v>0</v>
      </c>
      <c r="I746" s="964"/>
      <c r="J746" s="105"/>
      <c r="K746" s="135"/>
      <c r="L746" s="446"/>
      <c r="M746" s="446"/>
      <c r="N746" s="446"/>
      <c r="O746" s="135"/>
      <c r="Q746" s="446"/>
      <c r="R746" s="446"/>
      <c r="S746" s="120"/>
      <c r="T746" s="121"/>
      <c r="U746" s="121"/>
      <c r="V746" s="121"/>
      <c r="W746" s="122"/>
      <c r="X746" s="447"/>
      <c r="Y746" s="446"/>
      <c r="Z746" s="446"/>
      <c r="AA746" s="446"/>
    </row>
    <row r="747" spans="1:27" ht="34.5" customHeight="1" x14ac:dyDescent="0.25">
      <c r="A747" s="438" t="s">
        <v>2100</v>
      </c>
      <c r="B747" s="199"/>
      <c r="C747" s="199"/>
      <c r="D747" s="199" t="s">
        <v>130</v>
      </c>
      <c r="E747" s="197" t="s">
        <v>263</v>
      </c>
      <c r="F747" s="198">
        <v>60</v>
      </c>
      <c r="G747" s="198"/>
      <c r="H747" s="246">
        <f t="shared" si="47"/>
        <v>0</v>
      </c>
      <c r="I747" s="964"/>
      <c r="J747" s="105"/>
      <c r="K747" s="135"/>
      <c r="L747" s="446"/>
      <c r="M747" s="446"/>
      <c r="N747" s="446"/>
      <c r="O747" s="135"/>
      <c r="Q747" s="446"/>
      <c r="R747" s="446"/>
      <c r="S747" s="120"/>
      <c r="T747" s="121"/>
      <c r="U747" s="121"/>
      <c r="V747" s="121"/>
      <c r="W747" s="122"/>
      <c r="X747" s="447"/>
      <c r="Y747" s="446"/>
      <c r="Z747" s="446"/>
      <c r="AA747" s="446"/>
    </row>
    <row r="748" spans="1:27" ht="34.5" customHeight="1" x14ac:dyDescent="0.25">
      <c r="A748" s="438" t="s">
        <v>2101</v>
      </c>
      <c r="B748" s="109"/>
      <c r="C748" s="109"/>
      <c r="D748" s="199" t="s">
        <v>130</v>
      </c>
      <c r="E748" s="197" t="s">
        <v>622</v>
      </c>
      <c r="F748" s="198">
        <v>4</v>
      </c>
      <c r="G748" s="198"/>
      <c r="H748" s="246">
        <f t="shared" si="47"/>
        <v>0</v>
      </c>
      <c r="I748" s="964"/>
      <c r="J748" s="105"/>
      <c r="K748" s="135"/>
      <c r="L748" s="446"/>
      <c r="M748" s="446"/>
      <c r="N748" s="446"/>
      <c r="O748" s="135"/>
      <c r="Q748" s="446"/>
      <c r="R748" s="142"/>
      <c r="S748" s="120"/>
      <c r="T748" s="121"/>
      <c r="U748" s="170"/>
      <c r="V748" s="121"/>
      <c r="W748" s="171"/>
      <c r="X748" s="447"/>
      <c r="Y748" s="446"/>
      <c r="Z748" s="446"/>
      <c r="AA748" s="446"/>
    </row>
    <row r="749" spans="1:27" ht="34.5" customHeight="1" x14ac:dyDescent="0.25">
      <c r="A749" s="438" t="s">
        <v>2102</v>
      </c>
      <c r="B749" s="109"/>
      <c r="C749" s="109"/>
      <c r="D749" s="199" t="s">
        <v>130</v>
      </c>
      <c r="E749" s="197" t="s">
        <v>623</v>
      </c>
      <c r="F749" s="198">
        <v>6</v>
      </c>
      <c r="G749" s="198"/>
      <c r="H749" s="246">
        <f t="shared" si="47"/>
        <v>0</v>
      </c>
      <c r="I749" s="964"/>
      <c r="J749" s="105"/>
      <c r="K749" s="135"/>
      <c r="L749" s="446"/>
      <c r="M749" s="446"/>
      <c r="N749" s="446"/>
      <c r="O749" s="135"/>
      <c r="Q749" s="446"/>
      <c r="R749" s="142"/>
      <c r="S749" s="120"/>
      <c r="T749" s="121"/>
      <c r="U749" s="170"/>
      <c r="V749" s="121"/>
      <c r="W749" s="171"/>
      <c r="X749" s="447"/>
      <c r="Y749" s="446"/>
      <c r="Z749" s="446"/>
      <c r="AA749" s="446"/>
    </row>
    <row r="750" spans="1:27" ht="34.5" customHeight="1" x14ac:dyDescent="0.25">
      <c r="A750" s="438" t="s">
        <v>2103</v>
      </c>
      <c r="B750" s="109"/>
      <c r="C750" s="109"/>
      <c r="D750" s="199" t="s">
        <v>130</v>
      </c>
      <c r="E750" s="197" t="s">
        <v>624</v>
      </c>
      <c r="F750" s="198">
        <v>20</v>
      </c>
      <c r="G750" s="198"/>
      <c r="H750" s="246">
        <f t="shared" si="47"/>
        <v>0</v>
      </c>
      <c r="I750" s="964"/>
      <c r="J750" s="105"/>
      <c r="K750" s="135"/>
      <c r="L750" s="446"/>
      <c r="M750" s="446"/>
      <c r="N750" s="446"/>
      <c r="O750" s="135"/>
      <c r="Q750" s="446"/>
      <c r="R750" s="142"/>
      <c r="S750" s="120"/>
      <c r="T750" s="121"/>
      <c r="U750" s="170"/>
      <c r="V750" s="121"/>
      <c r="W750" s="171"/>
      <c r="X750" s="447"/>
      <c r="Y750" s="446"/>
      <c r="Z750" s="446"/>
      <c r="AA750" s="446"/>
    </row>
    <row r="751" spans="1:27" ht="34.5" customHeight="1" x14ac:dyDescent="0.25">
      <c r="A751" s="438" t="s">
        <v>2104</v>
      </c>
      <c r="B751" s="109"/>
      <c r="C751" s="109"/>
      <c r="D751" s="199" t="s">
        <v>130</v>
      </c>
      <c r="E751" s="197" t="s">
        <v>625</v>
      </c>
      <c r="F751" s="198">
        <v>12</v>
      </c>
      <c r="G751" s="198"/>
      <c r="H751" s="246">
        <f t="shared" si="47"/>
        <v>0</v>
      </c>
      <c r="I751" s="964"/>
      <c r="J751" s="105"/>
      <c r="K751" s="135"/>
      <c r="L751" s="446"/>
      <c r="M751" s="446"/>
      <c r="N751" s="446"/>
      <c r="O751" s="135"/>
      <c r="Q751" s="446"/>
      <c r="R751" s="142"/>
      <c r="S751" s="120"/>
      <c r="T751" s="121"/>
      <c r="U751" s="170"/>
      <c r="V751" s="121"/>
      <c r="W751" s="171"/>
      <c r="X751" s="447"/>
      <c r="Y751" s="446"/>
      <c r="Z751" s="446"/>
      <c r="AA751" s="446"/>
    </row>
    <row r="752" spans="1:27" ht="34.5" customHeight="1" x14ac:dyDescent="0.25">
      <c r="A752" s="438" t="s">
        <v>2105</v>
      </c>
      <c r="B752" s="109"/>
      <c r="C752" s="109"/>
      <c r="D752" s="199" t="s">
        <v>130</v>
      </c>
      <c r="E752" s="197" t="s">
        <v>264</v>
      </c>
      <c r="F752" s="198">
        <v>4</v>
      </c>
      <c r="G752" s="198"/>
      <c r="H752" s="246">
        <f t="shared" si="47"/>
        <v>0</v>
      </c>
      <c r="I752" s="964"/>
      <c r="J752" s="105"/>
      <c r="K752" s="135"/>
      <c r="L752" s="446"/>
      <c r="M752" s="446"/>
      <c r="N752" s="446"/>
      <c r="O752" s="135"/>
      <c r="Q752" s="446"/>
      <c r="R752" s="142"/>
      <c r="S752" s="120"/>
      <c r="T752" s="121"/>
      <c r="U752" s="170"/>
      <c r="V752" s="121"/>
      <c r="W752" s="171"/>
      <c r="X752" s="447"/>
      <c r="Y752" s="446"/>
      <c r="Z752" s="446"/>
      <c r="AA752" s="446"/>
    </row>
    <row r="753" spans="1:27" ht="34.5" customHeight="1" x14ac:dyDescent="0.25">
      <c r="A753" s="438" t="s">
        <v>2106</v>
      </c>
      <c r="B753" s="109"/>
      <c r="C753" s="109"/>
      <c r="D753" s="199" t="s">
        <v>130</v>
      </c>
      <c r="E753" s="197" t="s">
        <v>705</v>
      </c>
      <c r="F753" s="198">
        <v>24</v>
      </c>
      <c r="G753" s="198"/>
      <c r="H753" s="246">
        <f t="shared" si="47"/>
        <v>0</v>
      </c>
      <c r="I753" s="964"/>
      <c r="J753" s="105"/>
      <c r="K753" s="135"/>
      <c r="L753" s="446"/>
      <c r="M753" s="446"/>
      <c r="N753" s="446"/>
      <c r="O753" s="135"/>
      <c r="Q753" s="446"/>
      <c r="R753" s="142"/>
      <c r="S753" s="120"/>
      <c r="T753" s="121"/>
      <c r="U753" s="170"/>
      <c r="V753" s="121"/>
      <c r="W753" s="171"/>
      <c r="X753" s="447"/>
      <c r="Y753" s="446"/>
      <c r="Z753" s="446"/>
      <c r="AA753" s="446"/>
    </row>
    <row r="754" spans="1:27" ht="34.5" customHeight="1" x14ac:dyDescent="0.25">
      <c r="A754" s="438" t="s">
        <v>2107</v>
      </c>
      <c r="B754" s="199"/>
      <c r="C754" s="199"/>
      <c r="D754" s="199" t="s">
        <v>133</v>
      </c>
      <c r="E754" s="197" t="s">
        <v>626</v>
      </c>
      <c r="F754" s="198" t="s">
        <v>706</v>
      </c>
      <c r="G754" s="198"/>
      <c r="H754" s="246">
        <f t="shared" si="47"/>
        <v>0</v>
      </c>
      <c r="I754" s="964"/>
      <c r="J754" s="105"/>
      <c r="K754" s="135"/>
      <c r="L754" s="446"/>
      <c r="M754" s="446"/>
      <c r="N754" s="446"/>
      <c r="O754" s="135"/>
      <c r="Q754" s="446"/>
      <c r="R754" s="446"/>
      <c r="S754" s="120"/>
      <c r="T754" s="121"/>
      <c r="U754" s="121"/>
      <c r="V754" s="121"/>
      <c r="W754" s="122"/>
      <c r="X754" s="447"/>
      <c r="Y754" s="446"/>
      <c r="Z754" s="446"/>
      <c r="AA754" s="446"/>
    </row>
    <row r="755" spans="1:27" ht="34.5" customHeight="1" x14ac:dyDescent="0.25">
      <c r="A755" s="438" t="s">
        <v>2108</v>
      </c>
      <c r="B755" s="199"/>
      <c r="C755" s="199"/>
      <c r="D755" s="199" t="s">
        <v>133</v>
      </c>
      <c r="E755" s="197" t="s">
        <v>627</v>
      </c>
      <c r="F755" s="198">
        <v>60</v>
      </c>
      <c r="G755" s="198"/>
      <c r="H755" s="246">
        <f t="shared" si="47"/>
        <v>0</v>
      </c>
      <c r="I755" s="964"/>
      <c r="J755" s="105"/>
      <c r="K755" s="135"/>
      <c r="L755" s="446"/>
      <c r="M755" s="446"/>
      <c r="N755" s="446"/>
      <c r="O755" s="135"/>
      <c r="Q755" s="446"/>
      <c r="R755" s="446"/>
      <c r="S755" s="120"/>
      <c r="T755" s="121"/>
      <c r="U755" s="121"/>
      <c r="V755" s="121"/>
      <c r="W755" s="122"/>
      <c r="X755" s="447"/>
      <c r="Y755" s="446"/>
      <c r="Z755" s="446"/>
      <c r="AA755" s="446"/>
    </row>
    <row r="756" spans="1:27" ht="34.5" customHeight="1" x14ac:dyDescent="0.25">
      <c r="A756" s="438" t="s">
        <v>2109</v>
      </c>
      <c r="B756" s="199"/>
      <c r="C756" s="199"/>
      <c r="D756" s="199" t="s">
        <v>133</v>
      </c>
      <c r="E756" s="197" t="s">
        <v>628</v>
      </c>
      <c r="F756" s="198">
        <v>60</v>
      </c>
      <c r="G756" s="198"/>
      <c r="H756" s="246">
        <f t="shared" si="47"/>
        <v>0</v>
      </c>
      <c r="I756" s="964"/>
      <c r="J756" s="105"/>
      <c r="K756" s="135"/>
      <c r="L756" s="446"/>
      <c r="M756" s="446"/>
      <c r="N756" s="446"/>
      <c r="O756" s="135"/>
      <c r="Q756" s="446"/>
      <c r="R756" s="446"/>
      <c r="S756" s="120"/>
      <c r="T756" s="121"/>
      <c r="U756" s="121"/>
      <c r="V756" s="121"/>
      <c r="W756" s="122"/>
      <c r="X756" s="447"/>
      <c r="Y756" s="446"/>
      <c r="Z756" s="446"/>
      <c r="AA756" s="446"/>
    </row>
    <row r="757" spans="1:27" ht="34.5" customHeight="1" x14ac:dyDescent="0.25">
      <c r="A757" s="438" t="s">
        <v>2110</v>
      </c>
      <c r="B757" s="199"/>
      <c r="C757" s="199"/>
      <c r="D757" s="199" t="s">
        <v>133</v>
      </c>
      <c r="E757" s="197" t="s">
        <v>629</v>
      </c>
      <c r="F757" s="198">
        <v>34</v>
      </c>
      <c r="G757" s="198"/>
      <c r="H757" s="246">
        <f t="shared" si="47"/>
        <v>0</v>
      </c>
      <c r="I757" s="964"/>
      <c r="J757" s="105"/>
      <c r="K757" s="135"/>
      <c r="L757" s="446"/>
      <c r="M757" s="446"/>
      <c r="N757" s="446"/>
      <c r="O757" s="135"/>
      <c r="Q757" s="446"/>
      <c r="R757" s="446"/>
      <c r="S757" s="120"/>
      <c r="T757" s="121"/>
      <c r="U757" s="121"/>
      <c r="V757" s="121"/>
      <c r="W757" s="122"/>
      <c r="X757" s="447"/>
      <c r="Y757" s="446"/>
      <c r="Z757" s="446"/>
      <c r="AA757" s="446"/>
    </row>
    <row r="758" spans="1:27" ht="34.5" customHeight="1" x14ac:dyDescent="0.25">
      <c r="A758" s="438" t="s">
        <v>2111</v>
      </c>
      <c r="B758" s="199"/>
      <c r="C758" s="199"/>
      <c r="D758" s="199" t="s">
        <v>133</v>
      </c>
      <c r="E758" s="197" t="s">
        <v>630</v>
      </c>
      <c r="F758" s="198">
        <v>55</v>
      </c>
      <c r="G758" s="198"/>
      <c r="H758" s="246">
        <f t="shared" si="47"/>
        <v>0</v>
      </c>
      <c r="I758" s="964"/>
      <c r="J758" s="105"/>
      <c r="K758" s="135"/>
      <c r="L758" s="446"/>
      <c r="M758" s="446"/>
      <c r="N758" s="446"/>
      <c r="O758" s="135"/>
      <c r="Q758" s="446"/>
      <c r="R758" s="446"/>
      <c r="S758" s="120"/>
      <c r="T758" s="121"/>
      <c r="U758" s="121"/>
      <c r="V758" s="121"/>
      <c r="W758" s="122"/>
      <c r="X758" s="447"/>
      <c r="Y758" s="446"/>
      <c r="Z758" s="446"/>
      <c r="AA758" s="446"/>
    </row>
    <row r="759" spans="1:27" ht="34.5" customHeight="1" x14ac:dyDescent="0.25">
      <c r="A759" s="438" t="s">
        <v>2112</v>
      </c>
      <c r="B759" s="199"/>
      <c r="C759" s="199"/>
      <c r="D759" s="199" t="s">
        <v>133</v>
      </c>
      <c r="E759" s="197" t="s">
        <v>265</v>
      </c>
      <c r="F759" s="198">
        <v>60</v>
      </c>
      <c r="G759" s="198"/>
      <c r="H759" s="246">
        <f t="shared" si="47"/>
        <v>0</v>
      </c>
      <c r="I759" s="964"/>
      <c r="J759" s="105"/>
      <c r="K759" s="135"/>
      <c r="L759" s="446"/>
      <c r="M759" s="446"/>
      <c r="N759" s="446"/>
      <c r="O759" s="135"/>
      <c r="Q759" s="446"/>
      <c r="R759" s="142"/>
      <c r="S759" s="120"/>
      <c r="T759" s="121"/>
      <c r="U759" s="121"/>
      <c r="V759" s="121"/>
      <c r="W759" s="122"/>
      <c r="X759" s="447"/>
      <c r="Y759" s="446"/>
      <c r="Z759" s="446"/>
      <c r="AA759" s="446"/>
    </row>
    <row r="760" spans="1:27" ht="34.5" customHeight="1" x14ac:dyDescent="0.25">
      <c r="A760" s="438" t="s">
        <v>2113</v>
      </c>
      <c r="B760" s="199"/>
      <c r="C760" s="199"/>
      <c r="D760" s="199" t="s">
        <v>130</v>
      </c>
      <c r="E760" s="197" t="s">
        <v>427</v>
      </c>
      <c r="F760" s="198">
        <v>12</v>
      </c>
      <c r="G760" s="198"/>
      <c r="H760" s="246">
        <f t="shared" si="47"/>
        <v>0</v>
      </c>
      <c r="I760" s="964"/>
      <c r="J760" s="105"/>
      <c r="K760" s="135"/>
      <c r="L760" s="446"/>
      <c r="M760" s="446"/>
      <c r="N760" s="446"/>
      <c r="O760" s="135"/>
      <c r="Q760" s="446"/>
      <c r="R760" s="142"/>
      <c r="S760" s="120"/>
      <c r="T760" s="121"/>
      <c r="U760" s="121"/>
      <c r="V760" s="121"/>
      <c r="W760" s="122"/>
      <c r="X760" s="447"/>
      <c r="Y760" s="446"/>
      <c r="Z760" s="446"/>
      <c r="AA760" s="446"/>
    </row>
    <row r="761" spans="1:27" ht="34.5" customHeight="1" x14ac:dyDescent="0.25">
      <c r="A761" s="438" t="s">
        <v>2114</v>
      </c>
      <c r="B761" s="199"/>
      <c r="C761" s="199"/>
      <c r="D761" s="199" t="s">
        <v>133</v>
      </c>
      <c r="E761" s="197" t="s">
        <v>518</v>
      </c>
      <c r="F761" s="198">
        <v>12</v>
      </c>
      <c r="G761" s="198"/>
      <c r="H761" s="246">
        <f t="shared" si="47"/>
        <v>0</v>
      </c>
      <c r="I761" s="964"/>
      <c r="J761" s="105"/>
      <c r="K761" s="135"/>
      <c r="L761" s="446"/>
      <c r="M761" s="446"/>
      <c r="N761" s="446"/>
      <c r="O761" s="135"/>
      <c r="Q761" s="446"/>
      <c r="R761" s="255"/>
      <c r="S761" s="120"/>
      <c r="T761" s="121"/>
      <c r="U761" s="121"/>
      <c r="V761" s="121"/>
      <c r="W761" s="122"/>
      <c r="X761" s="447"/>
      <c r="Y761" s="446"/>
      <c r="Z761" s="446"/>
      <c r="AA761" s="446"/>
    </row>
    <row r="762" spans="1:27" ht="34.5" customHeight="1" x14ac:dyDescent="0.25">
      <c r="A762" s="438" t="s">
        <v>2115</v>
      </c>
      <c r="B762" s="199"/>
      <c r="C762" s="199"/>
      <c r="D762" s="199" t="s">
        <v>133</v>
      </c>
      <c r="E762" s="197" t="s">
        <v>631</v>
      </c>
      <c r="F762" s="198">
        <v>45</v>
      </c>
      <c r="G762" s="198"/>
      <c r="H762" s="246">
        <f t="shared" si="47"/>
        <v>0</v>
      </c>
      <c r="I762" s="964"/>
      <c r="J762" s="105"/>
      <c r="K762" s="135"/>
      <c r="L762" s="446"/>
      <c r="M762" s="446"/>
      <c r="N762" s="446"/>
      <c r="O762" s="135"/>
      <c r="Q762" s="446"/>
      <c r="R762" s="142"/>
      <c r="S762" s="120"/>
      <c r="T762" s="121"/>
      <c r="U762" s="121"/>
      <c r="V762" s="121"/>
      <c r="W762" s="122"/>
      <c r="X762" s="447"/>
      <c r="Y762" s="446"/>
      <c r="Z762" s="446"/>
      <c r="AA762" s="446"/>
    </row>
    <row r="763" spans="1:27" ht="34.5" customHeight="1" x14ac:dyDescent="0.25">
      <c r="A763" s="438" t="s">
        <v>2116</v>
      </c>
      <c r="B763" s="200" t="s">
        <v>913</v>
      </c>
      <c r="C763" s="200"/>
      <c r="D763" s="199" t="s">
        <v>130</v>
      </c>
      <c r="E763" s="197" t="s">
        <v>914</v>
      </c>
      <c r="F763" s="198">
        <v>1</v>
      </c>
      <c r="G763" s="198">
        <f>'CPU-ELÉTRICA'!G100</f>
        <v>0</v>
      </c>
      <c r="H763" s="246">
        <f t="shared" si="47"/>
        <v>0</v>
      </c>
      <c r="I763" s="964"/>
      <c r="J763" s="105"/>
      <c r="K763" s="135"/>
      <c r="L763" s="105"/>
      <c r="M763" s="105"/>
      <c r="N763" s="105"/>
      <c r="O763" s="135"/>
      <c r="Q763" s="105"/>
      <c r="R763" s="105"/>
      <c r="S763" s="120"/>
      <c r="T763" s="121"/>
      <c r="U763" s="121"/>
      <c r="V763" s="121"/>
      <c r="W763" s="122"/>
      <c r="X763" s="113"/>
      <c r="Y763" s="105"/>
      <c r="Z763" s="105"/>
      <c r="AA763" s="105"/>
    </row>
    <row r="764" spans="1:27" ht="12.75" customHeight="1" x14ac:dyDescent="0.25">
      <c r="A764" s="307"/>
      <c r="B764" s="308"/>
      <c r="C764" s="308"/>
      <c r="D764" s="309"/>
      <c r="E764" s="310" t="s">
        <v>915</v>
      </c>
      <c r="F764" s="309"/>
      <c r="G764" s="311">
        <f>SUM(H729:H763)</f>
        <v>0</v>
      </c>
      <c r="H764" s="313"/>
      <c r="I764" s="964"/>
      <c r="J764" s="105"/>
      <c r="K764" s="135"/>
      <c r="L764" s="105"/>
      <c r="M764" s="105"/>
      <c r="N764" s="105"/>
      <c r="O764" s="135"/>
      <c r="Q764" s="105"/>
      <c r="R764" s="105"/>
      <c r="S764" s="120"/>
      <c r="T764" s="121"/>
      <c r="U764" s="121"/>
      <c r="V764" s="121"/>
      <c r="W764" s="122"/>
      <c r="X764" s="113"/>
      <c r="Y764" s="105"/>
      <c r="Z764" s="105"/>
      <c r="AA764" s="105"/>
    </row>
    <row r="765" spans="1:27" ht="12.75" customHeight="1" x14ac:dyDescent="0.25">
      <c r="A765" s="448" t="s">
        <v>1034</v>
      </c>
      <c r="B765" s="449"/>
      <c r="C765" s="449"/>
      <c r="D765" s="450"/>
      <c r="E765" s="450" t="s">
        <v>707</v>
      </c>
      <c r="F765" s="450"/>
      <c r="G765" s="450"/>
      <c r="H765" s="451"/>
      <c r="I765" s="964"/>
      <c r="J765" s="105"/>
      <c r="K765" s="135"/>
      <c r="L765" s="105"/>
      <c r="M765" s="105"/>
      <c r="N765" s="105"/>
      <c r="O765" s="135"/>
      <c r="Q765" s="105"/>
      <c r="R765" s="105"/>
      <c r="S765" s="120"/>
      <c r="T765" s="121"/>
      <c r="U765" s="121"/>
      <c r="V765" s="121"/>
      <c r="W765" s="122"/>
      <c r="X765" s="113"/>
      <c r="Y765" s="105"/>
      <c r="Z765" s="105"/>
      <c r="AA765" s="105"/>
    </row>
    <row r="766" spans="1:27" ht="34.5" customHeight="1" x14ac:dyDescent="0.25">
      <c r="A766" s="452" t="s">
        <v>2117</v>
      </c>
      <c r="B766" s="109"/>
      <c r="C766" s="1089"/>
      <c r="D766" s="260" t="s">
        <v>130</v>
      </c>
      <c r="E766" s="435" t="s">
        <v>329</v>
      </c>
      <c r="F766" s="261">
        <v>1</v>
      </c>
      <c r="G766" s="261"/>
      <c r="H766" s="453">
        <f t="shared" ref="H766:H801" si="48">F766*G766</f>
        <v>0</v>
      </c>
      <c r="I766" s="964"/>
      <c r="J766" s="105"/>
      <c r="K766" s="135"/>
      <c r="L766" s="446"/>
      <c r="M766" s="446"/>
      <c r="N766" s="446"/>
      <c r="O766" s="135"/>
      <c r="Q766" s="446"/>
      <c r="R766" s="142"/>
      <c r="S766" s="120"/>
      <c r="T766" s="121"/>
      <c r="U766" s="170"/>
      <c r="V766" s="121"/>
      <c r="W766" s="171"/>
      <c r="X766" s="447"/>
      <c r="Y766" s="446"/>
      <c r="Z766" s="446"/>
      <c r="AA766" s="446"/>
    </row>
    <row r="767" spans="1:27" ht="34.5" customHeight="1" x14ac:dyDescent="0.25">
      <c r="A767" s="454" t="s">
        <v>2118</v>
      </c>
      <c r="B767" s="227"/>
      <c r="C767" s="227"/>
      <c r="D767" s="199" t="s">
        <v>130</v>
      </c>
      <c r="E767" s="197" t="s">
        <v>295</v>
      </c>
      <c r="F767" s="198">
        <v>40</v>
      </c>
      <c r="G767" s="198"/>
      <c r="H767" s="455">
        <f t="shared" si="48"/>
        <v>0</v>
      </c>
      <c r="I767" s="964"/>
      <c r="J767" s="190"/>
      <c r="K767" s="135"/>
      <c r="L767" s="446"/>
      <c r="M767" s="446"/>
      <c r="N767" s="446"/>
      <c r="O767" s="135"/>
      <c r="Q767" s="446"/>
      <c r="R767" s="446"/>
      <c r="S767" s="120"/>
      <c r="T767" s="121"/>
      <c r="U767" s="121"/>
      <c r="V767" s="121"/>
      <c r="W767" s="122"/>
      <c r="X767" s="447"/>
      <c r="Y767" s="446"/>
      <c r="Z767" s="446"/>
      <c r="AA767" s="446"/>
    </row>
    <row r="768" spans="1:27" ht="34.5" customHeight="1" x14ac:dyDescent="0.25">
      <c r="A768" s="452" t="s">
        <v>2119</v>
      </c>
      <c r="B768" s="109"/>
      <c r="C768" s="109"/>
      <c r="D768" s="199" t="s">
        <v>130</v>
      </c>
      <c r="E768" s="197" t="s">
        <v>309</v>
      </c>
      <c r="F768" s="198">
        <v>4</v>
      </c>
      <c r="G768" s="198"/>
      <c r="H768" s="455">
        <f t="shared" si="48"/>
        <v>0</v>
      </c>
      <c r="I768" s="964"/>
      <c r="J768" s="105"/>
      <c r="K768" s="135"/>
      <c r="L768" s="446"/>
      <c r="M768" s="446"/>
      <c r="N768" s="446"/>
      <c r="O768" s="135"/>
      <c r="Q768" s="446"/>
      <c r="R768" s="142"/>
      <c r="S768" s="120"/>
      <c r="T768" s="121"/>
      <c r="U768" s="170"/>
      <c r="V768" s="121"/>
      <c r="W768" s="171"/>
      <c r="X768" s="447"/>
      <c r="Y768" s="446"/>
      <c r="Z768" s="446"/>
      <c r="AA768" s="446"/>
    </row>
    <row r="769" spans="1:27" ht="34.5" customHeight="1" x14ac:dyDescent="0.25">
      <c r="A769" s="454" t="s">
        <v>2120</v>
      </c>
      <c r="B769" s="199"/>
      <c r="C769" s="199"/>
      <c r="D769" s="199" t="s">
        <v>202</v>
      </c>
      <c r="E769" s="197" t="s">
        <v>298</v>
      </c>
      <c r="F769" s="198">
        <v>3</v>
      </c>
      <c r="G769" s="198"/>
      <c r="H769" s="455">
        <f t="shared" si="48"/>
        <v>0</v>
      </c>
      <c r="I769" s="964"/>
      <c r="J769" s="105"/>
      <c r="K769" s="135"/>
      <c r="L769" s="446"/>
      <c r="M769" s="446"/>
      <c r="N769" s="446"/>
      <c r="O769" s="135"/>
      <c r="Q769" s="446"/>
      <c r="R769" s="446"/>
      <c r="S769" s="120"/>
      <c r="T769" s="121"/>
      <c r="U769" s="121"/>
      <c r="V769" s="121"/>
      <c r="W769" s="122"/>
      <c r="X769" s="447"/>
      <c r="Y769" s="446"/>
      <c r="Z769" s="446"/>
      <c r="AA769" s="446"/>
    </row>
    <row r="770" spans="1:27" ht="34.5" customHeight="1" x14ac:dyDescent="0.25">
      <c r="A770" s="452" t="s">
        <v>2121</v>
      </c>
      <c r="B770" s="199"/>
      <c r="C770" s="199"/>
      <c r="D770" s="199" t="s">
        <v>202</v>
      </c>
      <c r="E770" s="197" t="s">
        <v>297</v>
      </c>
      <c r="F770" s="198">
        <v>2</v>
      </c>
      <c r="G770" s="198"/>
      <c r="H770" s="455">
        <f t="shared" si="48"/>
        <v>0</v>
      </c>
      <c r="I770" s="964"/>
      <c r="J770" s="105"/>
      <c r="K770" s="135"/>
      <c r="L770" s="446"/>
      <c r="M770" s="446"/>
      <c r="N770" s="446"/>
      <c r="O770" s="135"/>
      <c r="Q770" s="446"/>
      <c r="R770" s="446"/>
      <c r="S770" s="120"/>
      <c r="T770" s="121"/>
      <c r="U770" s="121"/>
      <c r="V770" s="121"/>
      <c r="W770" s="122"/>
      <c r="X770" s="447"/>
      <c r="Y770" s="446"/>
      <c r="Z770" s="446"/>
      <c r="AA770" s="446"/>
    </row>
    <row r="771" spans="1:27" ht="34.5" customHeight="1" x14ac:dyDescent="0.25">
      <c r="A771" s="454" t="s">
        <v>2122</v>
      </c>
      <c r="B771" s="199"/>
      <c r="C771" s="199"/>
      <c r="D771" s="199" t="s">
        <v>133</v>
      </c>
      <c r="E771" s="197" t="s">
        <v>296</v>
      </c>
      <c r="F771" s="198">
        <v>2</v>
      </c>
      <c r="G771" s="198"/>
      <c r="H771" s="455">
        <f t="shared" si="48"/>
        <v>0</v>
      </c>
      <c r="I771" s="964"/>
      <c r="J771" s="190"/>
      <c r="K771" s="135"/>
      <c r="L771" s="446"/>
      <c r="M771" s="446"/>
      <c r="N771" s="446"/>
      <c r="O771" s="135"/>
      <c r="Q771" s="446"/>
      <c r="R771" s="446"/>
      <c r="S771" s="120"/>
      <c r="T771" s="121"/>
      <c r="U771" s="121"/>
      <c r="V771" s="121"/>
      <c r="W771" s="122"/>
      <c r="X771" s="447"/>
      <c r="Y771" s="446"/>
      <c r="Z771" s="446"/>
      <c r="AA771" s="446"/>
    </row>
    <row r="772" spans="1:27" ht="34.5" customHeight="1" x14ac:dyDescent="0.25">
      <c r="A772" s="452" t="s">
        <v>2123</v>
      </c>
      <c r="B772" s="109"/>
      <c r="C772" s="109"/>
      <c r="D772" s="199" t="s">
        <v>133</v>
      </c>
      <c r="E772" s="197" t="s">
        <v>310</v>
      </c>
      <c r="F772" s="198">
        <v>2</v>
      </c>
      <c r="G772" s="198"/>
      <c r="H772" s="455">
        <f t="shared" si="48"/>
        <v>0</v>
      </c>
      <c r="I772" s="964"/>
      <c r="J772" s="105"/>
      <c r="K772" s="135"/>
      <c r="L772" s="446"/>
      <c r="M772" s="446"/>
      <c r="N772" s="446"/>
      <c r="O772" s="135"/>
      <c r="Q772" s="446"/>
      <c r="R772" s="142"/>
      <c r="S772" s="120"/>
      <c r="T772" s="121"/>
      <c r="U772" s="170"/>
      <c r="V772" s="121"/>
      <c r="W772" s="171"/>
      <c r="X772" s="447"/>
      <c r="Y772" s="446"/>
      <c r="Z772" s="446"/>
      <c r="AA772" s="446"/>
    </row>
    <row r="773" spans="1:27" ht="34.5" customHeight="1" x14ac:dyDescent="0.25">
      <c r="A773" s="454" t="s">
        <v>2124</v>
      </c>
      <c r="B773" s="199"/>
      <c r="C773" s="199"/>
      <c r="D773" s="199" t="s">
        <v>130</v>
      </c>
      <c r="E773" s="197" t="s">
        <v>238</v>
      </c>
      <c r="F773" s="198">
        <v>1</v>
      </c>
      <c r="G773" s="198"/>
      <c r="H773" s="455">
        <f t="shared" si="48"/>
        <v>0</v>
      </c>
      <c r="I773" s="964"/>
      <c r="J773" s="105"/>
      <c r="K773" s="135"/>
      <c r="L773" s="446"/>
      <c r="M773" s="446"/>
      <c r="N773" s="446"/>
      <c r="O773" s="135"/>
      <c r="Q773" s="446"/>
      <c r="R773" s="142"/>
      <c r="S773" s="120"/>
      <c r="T773" s="121"/>
      <c r="U773" s="121"/>
      <c r="V773" s="121"/>
      <c r="W773" s="122"/>
      <c r="X773" s="447"/>
      <c r="Y773" s="446"/>
      <c r="Z773" s="446"/>
      <c r="AA773" s="446"/>
    </row>
    <row r="774" spans="1:27" ht="34.5" customHeight="1" x14ac:dyDescent="0.25">
      <c r="A774" s="452" t="s">
        <v>2125</v>
      </c>
      <c r="B774" s="199"/>
      <c r="C774" s="199"/>
      <c r="D774" s="199" t="s">
        <v>130</v>
      </c>
      <c r="E774" s="197" t="s">
        <v>239</v>
      </c>
      <c r="F774" s="198">
        <v>1</v>
      </c>
      <c r="G774" s="198"/>
      <c r="H774" s="455">
        <f t="shared" si="48"/>
        <v>0</v>
      </c>
      <c r="I774" s="964"/>
      <c r="J774" s="105"/>
      <c r="K774" s="135"/>
      <c r="L774" s="446"/>
      <c r="M774" s="446"/>
      <c r="N774" s="446"/>
      <c r="O774" s="135"/>
      <c r="Q774" s="446"/>
      <c r="R774" s="142"/>
      <c r="S774" s="120"/>
      <c r="T774" s="121"/>
      <c r="U774" s="121"/>
      <c r="V774" s="121"/>
      <c r="W774" s="122"/>
      <c r="X774" s="447"/>
      <c r="Y774" s="446"/>
      <c r="Z774" s="446"/>
      <c r="AA774" s="446"/>
    </row>
    <row r="775" spans="1:27" ht="34.5" customHeight="1" x14ac:dyDescent="0.25">
      <c r="A775" s="454" t="s">
        <v>2126</v>
      </c>
      <c r="B775" s="199"/>
      <c r="C775" s="199"/>
      <c r="D775" s="199" t="s">
        <v>130</v>
      </c>
      <c r="E775" s="197" t="s">
        <v>330</v>
      </c>
      <c r="F775" s="198">
        <v>6</v>
      </c>
      <c r="G775" s="198"/>
      <c r="H775" s="455">
        <f t="shared" si="48"/>
        <v>0</v>
      </c>
      <c r="I775" s="964"/>
      <c r="J775" s="105"/>
      <c r="K775" s="135"/>
      <c r="L775" s="446"/>
      <c r="M775" s="446"/>
      <c r="N775" s="446"/>
      <c r="O775" s="135"/>
      <c r="Q775" s="446"/>
      <c r="R775" s="142"/>
      <c r="S775" s="120"/>
      <c r="T775" s="121"/>
      <c r="U775" s="121"/>
      <c r="V775" s="121"/>
      <c r="W775" s="122"/>
      <c r="X775" s="447"/>
      <c r="Y775" s="446"/>
      <c r="Z775" s="446"/>
      <c r="AA775" s="446"/>
    </row>
    <row r="776" spans="1:27" ht="34.5" customHeight="1" x14ac:dyDescent="0.25">
      <c r="A776" s="452" t="s">
        <v>2127</v>
      </c>
      <c r="B776" s="199"/>
      <c r="C776" s="199"/>
      <c r="D776" s="199" t="s">
        <v>130</v>
      </c>
      <c r="E776" s="197" t="s">
        <v>525</v>
      </c>
      <c r="F776" s="259">
        <v>2</v>
      </c>
      <c r="G776" s="259"/>
      <c r="H776" s="456">
        <f t="shared" si="48"/>
        <v>0</v>
      </c>
      <c r="I776" s="964"/>
      <c r="J776" s="105"/>
      <c r="K776" s="135"/>
      <c r="L776" s="446"/>
      <c r="M776" s="446"/>
      <c r="N776" s="446"/>
      <c r="O776" s="135"/>
      <c r="Q776" s="446"/>
      <c r="R776" s="142"/>
      <c r="S776" s="120"/>
      <c r="T776" s="121"/>
      <c r="U776" s="121"/>
      <c r="V776" s="121"/>
      <c r="W776" s="122"/>
      <c r="X776" s="447"/>
      <c r="Y776" s="446"/>
      <c r="Z776" s="446"/>
      <c r="AA776" s="446"/>
    </row>
    <row r="777" spans="1:27" ht="34.5" customHeight="1" x14ac:dyDescent="0.25">
      <c r="A777" s="454" t="s">
        <v>2128</v>
      </c>
      <c r="B777" s="199"/>
      <c r="C777" s="199"/>
      <c r="D777" s="199" t="s">
        <v>130</v>
      </c>
      <c r="E777" s="457" t="s">
        <v>632</v>
      </c>
      <c r="F777" s="198">
        <v>1</v>
      </c>
      <c r="G777" s="198"/>
      <c r="H777" s="246">
        <f t="shared" si="48"/>
        <v>0</v>
      </c>
      <c r="I777" s="964"/>
      <c r="J777" s="105"/>
      <c r="K777" s="135"/>
      <c r="L777" s="446"/>
      <c r="M777" s="446"/>
      <c r="N777" s="446"/>
      <c r="O777" s="135"/>
      <c r="Q777" s="446"/>
      <c r="R777" s="142"/>
      <c r="S777" s="120"/>
      <c r="T777" s="121"/>
      <c r="U777" s="121"/>
      <c r="V777" s="121"/>
      <c r="W777" s="122"/>
      <c r="X777" s="447"/>
      <c r="Y777" s="446"/>
      <c r="Z777" s="446"/>
      <c r="AA777" s="446"/>
    </row>
    <row r="778" spans="1:27" ht="34.5" customHeight="1" x14ac:dyDescent="0.25">
      <c r="A778" s="452" t="s">
        <v>2129</v>
      </c>
      <c r="B778" s="199"/>
      <c r="C778" s="199"/>
      <c r="D778" s="199" t="s">
        <v>130</v>
      </c>
      <c r="E778" s="457" t="s">
        <v>240</v>
      </c>
      <c r="F778" s="198">
        <v>4</v>
      </c>
      <c r="G778" s="198"/>
      <c r="H778" s="246">
        <f t="shared" si="48"/>
        <v>0</v>
      </c>
      <c r="I778" s="964"/>
      <c r="J778" s="105"/>
      <c r="K778" s="135"/>
      <c r="L778" s="446"/>
      <c r="M778" s="446"/>
      <c r="N778" s="446"/>
      <c r="O778" s="135"/>
      <c r="Q778" s="446"/>
      <c r="R778" s="446"/>
      <c r="S778" s="120"/>
      <c r="T778" s="121"/>
      <c r="U778" s="121"/>
      <c r="V778" s="121"/>
      <c r="W778" s="122"/>
      <c r="X778" s="447"/>
      <c r="Y778" s="446"/>
      <c r="Z778" s="446"/>
      <c r="AA778" s="446"/>
    </row>
    <row r="779" spans="1:27" ht="34.5" customHeight="1" x14ac:dyDescent="0.25">
      <c r="A779" s="454" t="s">
        <v>2130</v>
      </c>
      <c r="B779" s="109"/>
      <c r="C779" s="109"/>
      <c r="D779" s="199" t="s">
        <v>133</v>
      </c>
      <c r="E779" s="457" t="s">
        <v>419</v>
      </c>
      <c r="F779" s="198">
        <v>1</v>
      </c>
      <c r="G779" s="198"/>
      <c r="H779" s="246">
        <f t="shared" si="48"/>
        <v>0</v>
      </c>
      <c r="I779" s="964"/>
      <c r="J779" s="105"/>
      <c r="K779" s="135"/>
      <c r="L779" s="446"/>
      <c r="M779" s="446"/>
      <c r="N779" s="446"/>
      <c r="O779" s="135"/>
      <c r="Q779" s="446"/>
      <c r="R779" s="142"/>
      <c r="S779" s="120"/>
      <c r="T779" s="121"/>
      <c r="U779" s="170"/>
      <c r="V779" s="121"/>
      <c r="W779" s="171"/>
      <c r="X779" s="447"/>
      <c r="Y779" s="446"/>
      <c r="Z779" s="446"/>
      <c r="AA779" s="446"/>
    </row>
    <row r="780" spans="1:27" ht="34.5" customHeight="1" x14ac:dyDescent="0.25">
      <c r="A780" s="452" t="s">
        <v>2131</v>
      </c>
      <c r="B780" s="199"/>
      <c r="C780" s="199"/>
      <c r="D780" s="199" t="s">
        <v>130</v>
      </c>
      <c r="E780" s="457" t="s">
        <v>313</v>
      </c>
      <c r="F780" s="198">
        <v>4</v>
      </c>
      <c r="G780" s="198"/>
      <c r="H780" s="246">
        <f t="shared" si="48"/>
        <v>0</v>
      </c>
      <c r="I780" s="964"/>
      <c r="J780" s="190"/>
      <c r="K780" s="135"/>
      <c r="L780" s="446"/>
      <c r="M780" s="446"/>
      <c r="N780" s="446"/>
      <c r="O780" s="135"/>
      <c r="Q780" s="446"/>
      <c r="R780" s="446"/>
      <c r="S780" s="120"/>
      <c r="T780" s="121"/>
      <c r="U780" s="121"/>
      <c r="V780" s="121"/>
      <c r="W780" s="122"/>
      <c r="X780" s="447"/>
      <c r="Y780" s="446"/>
      <c r="Z780" s="446"/>
      <c r="AA780" s="446"/>
    </row>
    <row r="781" spans="1:27" ht="34.5" customHeight="1" x14ac:dyDescent="0.25">
      <c r="A781" s="454" t="s">
        <v>2132</v>
      </c>
      <c r="B781" s="199"/>
      <c r="C781" s="199"/>
      <c r="D781" s="199" t="s">
        <v>130</v>
      </c>
      <c r="E781" s="457" t="s">
        <v>299</v>
      </c>
      <c r="F781" s="198">
        <v>10</v>
      </c>
      <c r="G781" s="198"/>
      <c r="H781" s="246">
        <f t="shared" si="48"/>
        <v>0</v>
      </c>
      <c r="I781" s="964"/>
      <c r="J781" s="190"/>
      <c r="K781" s="135"/>
      <c r="L781" s="446"/>
      <c r="M781" s="446"/>
      <c r="N781" s="446"/>
      <c r="O781" s="135"/>
      <c r="Q781" s="446"/>
      <c r="R781" s="446"/>
      <c r="S781" s="120"/>
      <c r="T781" s="121"/>
      <c r="U781" s="121"/>
      <c r="V781" s="121"/>
      <c r="W781" s="122"/>
      <c r="X781" s="447"/>
      <c r="Y781" s="446"/>
      <c r="Z781" s="446"/>
      <c r="AA781" s="446"/>
    </row>
    <row r="782" spans="1:27" ht="34.5" customHeight="1" x14ac:dyDescent="0.25">
      <c r="A782" s="452" t="s">
        <v>2133</v>
      </c>
      <c r="B782" s="199"/>
      <c r="C782" s="199"/>
      <c r="D782" s="199" t="s">
        <v>130</v>
      </c>
      <c r="E782" s="457" t="s">
        <v>314</v>
      </c>
      <c r="F782" s="198">
        <v>18</v>
      </c>
      <c r="G782" s="198"/>
      <c r="H782" s="246">
        <f t="shared" si="48"/>
        <v>0</v>
      </c>
      <c r="I782" s="964"/>
      <c r="J782" s="105"/>
      <c r="K782" s="135"/>
      <c r="L782" s="446"/>
      <c r="M782" s="446"/>
      <c r="N782" s="446"/>
      <c r="O782" s="135"/>
      <c r="Q782" s="446"/>
      <c r="R782" s="446"/>
      <c r="S782" s="120"/>
      <c r="T782" s="121"/>
      <c r="U782" s="121"/>
      <c r="V782" s="121"/>
      <c r="W782" s="122"/>
      <c r="X782" s="447"/>
      <c r="Y782" s="446"/>
      <c r="Z782" s="446"/>
      <c r="AA782" s="446"/>
    </row>
    <row r="783" spans="1:27" ht="34.5" customHeight="1" x14ac:dyDescent="0.25">
      <c r="A783" s="454" t="s">
        <v>2134</v>
      </c>
      <c r="B783" s="199"/>
      <c r="C783" s="199"/>
      <c r="D783" s="199" t="s">
        <v>130</v>
      </c>
      <c r="E783" s="457" t="s">
        <v>300</v>
      </c>
      <c r="F783" s="198">
        <v>4</v>
      </c>
      <c r="G783" s="198"/>
      <c r="H783" s="246">
        <f t="shared" si="48"/>
        <v>0</v>
      </c>
      <c r="I783" s="964"/>
      <c r="J783" s="105"/>
      <c r="K783" s="135"/>
      <c r="L783" s="446"/>
      <c r="M783" s="446"/>
      <c r="N783" s="446"/>
      <c r="O783" s="135"/>
      <c r="Q783" s="446"/>
      <c r="R783" s="446"/>
      <c r="S783" s="120"/>
      <c r="T783" s="121"/>
      <c r="U783" s="121"/>
      <c r="V783" s="121"/>
      <c r="W783" s="122"/>
      <c r="X783" s="447"/>
      <c r="Y783" s="446"/>
      <c r="Z783" s="446"/>
      <c r="AA783" s="446"/>
    </row>
    <row r="784" spans="1:27" ht="34.5" customHeight="1" x14ac:dyDescent="0.25">
      <c r="A784" s="452" t="s">
        <v>2135</v>
      </c>
      <c r="B784" s="199"/>
      <c r="C784" s="199"/>
      <c r="D784" s="199" t="s">
        <v>151</v>
      </c>
      <c r="E784" s="457" t="s">
        <v>301</v>
      </c>
      <c r="F784" s="198">
        <v>5</v>
      </c>
      <c r="G784" s="198"/>
      <c r="H784" s="246">
        <f t="shared" si="48"/>
        <v>0</v>
      </c>
      <c r="I784" s="964"/>
      <c r="J784" s="105"/>
      <c r="K784" s="135"/>
      <c r="L784" s="446"/>
      <c r="M784" s="446"/>
      <c r="N784" s="446"/>
      <c r="O784" s="135"/>
      <c r="Q784" s="446"/>
      <c r="R784" s="446"/>
      <c r="S784" s="120"/>
      <c r="T784" s="121"/>
      <c r="U784" s="121"/>
      <c r="V784" s="121"/>
      <c r="W784" s="122"/>
      <c r="X784" s="447"/>
      <c r="Y784" s="446"/>
      <c r="Z784" s="446"/>
      <c r="AA784" s="446"/>
    </row>
    <row r="785" spans="1:27" ht="34.5" customHeight="1" x14ac:dyDescent="0.25">
      <c r="A785" s="454" t="s">
        <v>2136</v>
      </c>
      <c r="B785" s="109"/>
      <c r="C785" s="109"/>
      <c r="D785" s="199" t="s">
        <v>130</v>
      </c>
      <c r="E785" s="457" t="s">
        <v>315</v>
      </c>
      <c r="F785" s="198">
        <v>2</v>
      </c>
      <c r="G785" s="204"/>
      <c r="H785" s="246">
        <f t="shared" si="48"/>
        <v>0</v>
      </c>
      <c r="I785" s="964"/>
      <c r="J785" s="105"/>
      <c r="K785" s="135"/>
      <c r="L785" s="446"/>
      <c r="M785" s="446"/>
      <c r="N785" s="446"/>
      <c r="O785" s="135"/>
      <c r="Q785" s="446"/>
      <c r="R785" s="142"/>
      <c r="S785" s="120"/>
      <c r="T785" s="121"/>
      <c r="U785" s="170"/>
      <c r="V785" s="121"/>
      <c r="W785" s="171"/>
      <c r="X785" s="447"/>
      <c r="Y785" s="446"/>
      <c r="Z785" s="446"/>
      <c r="AA785" s="446"/>
    </row>
    <row r="786" spans="1:27" ht="34.5" customHeight="1" x14ac:dyDescent="0.25">
      <c r="A786" s="452" t="s">
        <v>2137</v>
      </c>
      <c r="B786" s="109"/>
      <c r="C786" s="109"/>
      <c r="D786" s="199" t="s">
        <v>130</v>
      </c>
      <c r="E786" s="457" t="s">
        <v>302</v>
      </c>
      <c r="F786" s="198">
        <v>2</v>
      </c>
      <c r="G786" s="204"/>
      <c r="H786" s="246">
        <f t="shared" si="48"/>
        <v>0</v>
      </c>
      <c r="I786" s="964"/>
      <c r="J786" s="105"/>
      <c r="K786" s="135"/>
      <c r="L786" s="446"/>
      <c r="M786" s="446"/>
      <c r="N786" s="446"/>
      <c r="O786" s="135"/>
      <c r="Q786" s="446"/>
      <c r="R786" s="142"/>
      <c r="S786" s="120"/>
      <c r="T786" s="121"/>
      <c r="U786" s="170"/>
      <c r="V786" s="121"/>
      <c r="W786" s="171"/>
      <c r="X786" s="447"/>
      <c r="Y786" s="446"/>
      <c r="Z786" s="446"/>
      <c r="AA786" s="446"/>
    </row>
    <row r="787" spans="1:27" ht="34.5" customHeight="1" x14ac:dyDescent="0.25">
      <c r="A787" s="454" t="s">
        <v>2138</v>
      </c>
      <c r="B787" s="109"/>
      <c r="C787" s="109"/>
      <c r="D787" s="199" t="s">
        <v>130</v>
      </c>
      <c r="E787" s="457" t="s">
        <v>303</v>
      </c>
      <c r="F787" s="198">
        <v>1</v>
      </c>
      <c r="G787" s="204"/>
      <c r="H787" s="246">
        <f t="shared" si="48"/>
        <v>0</v>
      </c>
      <c r="I787" s="964"/>
      <c r="J787" s="105"/>
      <c r="K787" s="135"/>
      <c r="L787" s="446"/>
      <c r="M787" s="446"/>
      <c r="N787" s="446"/>
      <c r="O787" s="135"/>
      <c r="Q787" s="446"/>
      <c r="R787" s="142"/>
      <c r="S787" s="120"/>
      <c r="T787" s="121"/>
      <c r="U787" s="170"/>
      <c r="V787" s="121"/>
      <c r="W787" s="171"/>
      <c r="X787" s="447"/>
      <c r="Y787" s="446"/>
      <c r="Z787" s="446"/>
      <c r="AA787" s="446"/>
    </row>
    <row r="788" spans="1:27" ht="34.5" customHeight="1" x14ac:dyDescent="0.25">
      <c r="A788" s="452" t="s">
        <v>2139</v>
      </c>
      <c r="B788" s="199"/>
      <c r="C788" s="199"/>
      <c r="D788" s="199" t="s">
        <v>151</v>
      </c>
      <c r="E788" s="457" t="s">
        <v>316</v>
      </c>
      <c r="F788" s="198">
        <v>2</v>
      </c>
      <c r="G788" s="204"/>
      <c r="H788" s="246">
        <f t="shared" si="48"/>
        <v>0</v>
      </c>
      <c r="I788" s="964"/>
      <c r="J788" s="190"/>
      <c r="K788" s="135"/>
      <c r="L788" s="446"/>
      <c r="M788" s="446"/>
      <c r="N788" s="446"/>
      <c r="O788" s="135"/>
      <c r="Q788" s="446"/>
      <c r="R788" s="446"/>
      <c r="S788" s="120"/>
      <c r="T788" s="121"/>
      <c r="U788" s="121"/>
      <c r="V788" s="121"/>
      <c r="W788" s="122"/>
      <c r="X788" s="447"/>
      <c r="Y788" s="446"/>
      <c r="Z788" s="446"/>
      <c r="AA788" s="446"/>
    </row>
    <row r="789" spans="1:27" ht="34.5" customHeight="1" x14ac:dyDescent="0.25">
      <c r="A789" s="454" t="s">
        <v>2140</v>
      </c>
      <c r="B789" s="199"/>
      <c r="C789" s="199"/>
      <c r="D789" s="199" t="s">
        <v>130</v>
      </c>
      <c r="E789" s="457" t="s">
        <v>304</v>
      </c>
      <c r="F789" s="198">
        <v>2</v>
      </c>
      <c r="G789" s="204"/>
      <c r="H789" s="246">
        <f t="shared" si="48"/>
        <v>0</v>
      </c>
      <c r="I789" s="964"/>
      <c r="J789" s="190"/>
      <c r="K789" s="135"/>
      <c r="L789" s="446"/>
      <c r="M789" s="446"/>
      <c r="N789" s="446"/>
      <c r="O789" s="135"/>
      <c r="Q789" s="446"/>
      <c r="R789" s="446"/>
      <c r="S789" s="120"/>
      <c r="T789" s="121"/>
      <c r="U789" s="121"/>
      <c r="V789" s="121"/>
      <c r="W789" s="122"/>
      <c r="X789" s="447"/>
      <c r="Y789" s="446"/>
      <c r="Z789" s="446"/>
      <c r="AA789" s="446"/>
    </row>
    <row r="790" spans="1:27" ht="34.5" customHeight="1" x14ac:dyDescent="0.25">
      <c r="A790" s="452" t="s">
        <v>2141</v>
      </c>
      <c r="B790" s="199"/>
      <c r="C790" s="199"/>
      <c r="D790" s="199" t="s">
        <v>130</v>
      </c>
      <c r="E790" s="457" t="s">
        <v>317</v>
      </c>
      <c r="F790" s="198">
        <v>16</v>
      </c>
      <c r="G790" s="204"/>
      <c r="H790" s="246">
        <f t="shared" si="48"/>
        <v>0</v>
      </c>
      <c r="I790" s="964"/>
      <c r="J790" s="190"/>
      <c r="K790" s="135"/>
      <c r="L790" s="446"/>
      <c r="M790" s="446"/>
      <c r="N790" s="446"/>
      <c r="O790" s="135"/>
      <c r="Q790" s="446"/>
      <c r="R790" s="446"/>
      <c r="S790" s="120"/>
      <c r="T790" s="121"/>
      <c r="U790" s="121"/>
      <c r="V790" s="121"/>
      <c r="W790" s="122"/>
      <c r="X790" s="447"/>
      <c r="Y790" s="446"/>
      <c r="Z790" s="446"/>
      <c r="AA790" s="446"/>
    </row>
    <row r="791" spans="1:27" ht="34.5" customHeight="1" x14ac:dyDescent="0.25">
      <c r="A791" s="454" t="s">
        <v>2142</v>
      </c>
      <c r="B791" s="109"/>
      <c r="C791" s="109"/>
      <c r="D791" s="199" t="s">
        <v>130</v>
      </c>
      <c r="E791" s="457" t="s">
        <v>708</v>
      </c>
      <c r="F791" s="198">
        <v>10</v>
      </c>
      <c r="G791" s="204"/>
      <c r="H791" s="246">
        <f t="shared" si="48"/>
        <v>0</v>
      </c>
      <c r="I791" s="964"/>
      <c r="J791" s="105"/>
      <c r="K791" s="135"/>
      <c r="L791" s="446"/>
      <c r="M791" s="446"/>
      <c r="N791" s="446"/>
      <c r="O791" s="135"/>
      <c r="Q791" s="446"/>
      <c r="R791" s="142"/>
      <c r="S791" s="120"/>
      <c r="T791" s="121"/>
      <c r="U791" s="170"/>
      <c r="V791" s="121"/>
      <c r="W791" s="171"/>
      <c r="X791" s="447"/>
      <c r="Y791" s="446"/>
      <c r="Z791" s="446"/>
      <c r="AA791" s="446"/>
    </row>
    <row r="792" spans="1:27" ht="34.5" customHeight="1" x14ac:dyDescent="0.25">
      <c r="A792" s="452" t="s">
        <v>2143</v>
      </c>
      <c r="B792" s="199"/>
      <c r="C792" s="199"/>
      <c r="D792" s="199" t="s">
        <v>130</v>
      </c>
      <c r="E792" s="457" t="s">
        <v>916</v>
      </c>
      <c r="F792" s="198">
        <v>8</v>
      </c>
      <c r="G792" s="204"/>
      <c r="H792" s="246">
        <f t="shared" si="48"/>
        <v>0</v>
      </c>
      <c r="I792" s="964"/>
      <c r="J792" s="105"/>
      <c r="K792" s="135"/>
      <c r="L792" s="446"/>
      <c r="M792" s="446"/>
      <c r="N792" s="446"/>
      <c r="O792" s="135"/>
      <c r="Q792" s="446"/>
      <c r="R792" s="446"/>
      <c r="S792" s="120"/>
      <c r="T792" s="121"/>
      <c r="U792" s="121"/>
      <c r="V792" s="121"/>
      <c r="W792" s="122"/>
      <c r="X792" s="447"/>
      <c r="Y792" s="446"/>
      <c r="Z792" s="446"/>
      <c r="AA792" s="446"/>
    </row>
    <row r="793" spans="1:27" ht="34.5" customHeight="1" x14ac:dyDescent="0.25">
      <c r="A793" s="454" t="s">
        <v>2144</v>
      </c>
      <c r="B793" s="109"/>
      <c r="C793" s="109"/>
      <c r="D793" s="199" t="s">
        <v>130</v>
      </c>
      <c r="E793" s="457" t="s">
        <v>305</v>
      </c>
      <c r="F793" s="198">
        <v>8</v>
      </c>
      <c r="G793" s="204"/>
      <c r="H793" s="246">
        <f t="shared" si="48"/>
        <v>0</v>
      </c>
      <c r="I793" s="964"/>
      <c r="J793" s="105"/>
      <c r="K793" s="135"/>
      <c r="L793" s="446"/>
      <c r="M793" s="446"/>
      <c r="N793" s="446"/>
      <c r="O793" s="135"/>
      <c r="Q793" s="446"/>
      <c r="R793" s="142"/>
      <c r="S793" s="120"/>
      <c r="T793" s="121"/>
      <c r="U793" s="170"/>
      <c r="V793" s="121"/>
      <c r="W793" s="171"/>
      <c r="X793" s="447"/>
      <c r="Y793" s="446"/>
      <c r="Z793" s="446"/>
      <c r="AA793" s="446"/>
    </row>
    <row r="794" spans="1:27" ht="34.5" customHeight="1" x14ac:dyDescent="0.25">
      <c r="A794" s="452" t="s">
        <v>2145</v>
      </c>
      <c r="B794" s="199"/>
      <c r="C794" s="199"/>
      <c r="D794" s="199" t="s">
        <v>130</v>
      </c>
      <c r="E794" s="457" t="s">
        <v>320</v>
      </c>
      <c r="F794" s="198">
        <v>20</v>
      </c>
      <c r="G794" s="204"/>
      <c r="H794" s="246">
        <f t="shared" si="48"/>
        <v>0</v>
      </c>
      <c r="I794" s="964"/>
      <c r="J794" s="190"/>
      <c r="K794" s="135"/>
      <c r="L794" s="446"/>
      <c r="M794" s="446"/>
      <c r="N794" s="446"/>
      <c r="O794" s="135"/>
      <c r="Q794" s="446"/>
      <c r="R794" s="446"/>
      <c r="S794" s="120"/>
      <c r="T794" s="121"/>
      <c r="U794" s="121"/>
      <c r="V794" s="121"/>
      <c r="W794" s="122"/>
      <c r="X794" s="447"/>
      <c r="Y794" s="446"/>
      <c r="Z794" s="446"/>
      <c r="AA794" s="446"/>
    </row>
    <row r="795" spans="1:27" ht="34.5" customHeight="1" x14ac:dyDescent="0.25">
      <c r="A795" s="454" t="s">
        <v>2146</v>
      </c>
      <c r="B795" s="109"/>
      <c r="C795" s="109"/>
      <c r="D795" s="199" t="s">
        <v>130</v>
      </c>
      <c r="E795" s="457" t="s">
        <v>306</v>
      </c>
      <c r="F795" s="198">
        <v>20</v>
      </c>
      <c r="G795" s="204"/>
      <c r="H795" s="246">
        <f t="shared" si="48"/>
        <v>0</v>
      </c>
      <c r="I795" s="964"/>
      <c r="J795" s="105"/>
      <c r="K795" s="135"/>
      <c r="L795" s="446"/>
      <c r="M795" s="446"/>
      <c r="N795" s="446"/>
      <c r="O795" s="135"/>
      <c r="Q795" s="446"/>
      <c r="R795" s="142"/>
      <c r="S795" s="120"/>
      <c r="T795" s="121"/>
      <c r="U795" s="170"/>
      <c r="V795" s="121"/>
      <c r="W795" s="171"/>
      <c r="X795" s="447"/>
      <c r="Y795" s="446"/>
      <c r="Z795" s="446"/>
      <c r="AA795" s="446"/>
    </row>
    <row r="796" spans="1:27" ht="34.5" customHeight="1" x14ac:dyDescent="0.25">
      <c r="A796" s="452" t="s">
        <v>2147</v>
      </c>
      <c r="B796" s="199"/>
      <c r="C796" s="199"/>
      <c r="D796" s="199" t="s">
        <v>130</v>
      </c>
      <c r="E796" s="457" t="s">
        <v>253</v>
      </c>
      <c r="F796" s="198">
        <v>46</v>
      </c>
      <c r="G796" s="204"/>
      <c r="H796" s="246">
        <f t="shared" si="48"/>
        <v>0</v>
      </c>
      <c r="I796" s="964"/>
      <c r="J796" s="105"/>
      <c r="K796" s="135"/>
      <c r="L796" s="446"/>
      <c r="M796" s="446"/>
      <c r="N796" s="446"/>
      <c r="O796" s="135"/>
      <c r="Q796" s="446"/>
      <c r="R796" s="446"/>
      <c r="S796" s="120"/>
      <c r="T796" s="121"/>
      <c r="U796" s="121"/>
      <c r="V796" s="121"/>
      <c r="W796" s="122"/>
      <c r="X796" s="447"/>
      <c r="Y796" s="446"/>
      <c r="Z796" s="446"/>
      <c r="AA796" s="446"/>
    </row>
    <row r="797" spans="1:27" ht="34.5" customHeight="1" x14ac:dyDescent="0.25">
      <c r="A797" s="454" t="s">
        <v>2148</v>
      </c>
      <c r="B797" s="236"/>
      <c r="C797" s="236"/>
      <c r="D797" s="199" t="s">
        <v>130</v>
      </c>
      <c r="E797" s="457" t="s">
        <v>283</v>
      </c>
      <c r="F797" s="198">
        <v>4</v>
      </c>
      <c r="G797" s="204"/>
      <c r="H797" s="246">
        <f t="shared" si="48"/>
        <v>0</v>
      </c>
      <c r="I797" s="964"/>
      <c r="J797" s="190"/>
      <c r="K797" s="135"/>
      <c r="L797" s="446"/>
      <c r="M797" s="446"/>
      <c r="N797" s="446"/>
      <c r="O797" s="135"/>
      <c r="Q797" s="446"/>
      <c r="R797" s="193"/>
      <c r="S797" s="120"/>
      <c r="T797" s="121"/>
      <c r="U797" s="121"/>
      <c r="V797" s="121"/>
      <c r="W797" s="122"/>
      <c r="X797" s="447"/>
      <c r="Y797" s="446"/>
      <c r="Z797" s="446"/>
      <c r="AA797" s="446"/>
    </row>
    <row r="798" spans="1:27" ht="34.5" customHeight="1" x14ac:dyDescent="0.25">
      <c r="A798" s="452" t="s">
        <v>2149</v>
      </c>
      <c r="B798" s="199"/>
      <c r="C798" s="199"/>
      <c r="D798" s="199" t="s">
        <v>130</v>
      </c>
      <c r="E798" s="457" t="s">
        <v>281</v>
      </c>
      <c r="F798" s="198">
        <v>4</v>
      </c>
      <c r="G798" s="204"/>
      <c r="H798" s="246">
        <f t="shared" si="48"/>
        <v>0</v>
      </c>
      <c r="I798" s="964"/>
      <c r="J798" s="105"/>
      <c r="K798" s="135"/>
      <c r="L798" s="446"/>
      <c r="M798" s="446"/>
      <c r="N798" s="446"/>
      <c r="O798" s="135"/>
      <c r="Q798" s="446"/>
      <c r="R798" s="193"/>
      <c r="S798" s="120"/>
      <c r="T798" s="121"/>
      <c r="U798" s="121"/>
      <c r="V798" s="121"/>
      <c r="W798" s="122"/>
      <c r="X798" s="447"/>
      <c r="Y798" s="446"/>
      <c r="Z798" s="446"/>
      <c r="AA798" s="446"/>
    </row>
    <row r="799" spans="1:27" ht="34.5" customHeight="1" x14ac:dyDescent="0.25">
      <c r="A799" s="454" t="s">
        <v>2150</v>
      </c>
      <c r="B799" s="199"/>
      <c r="C799" s="199"/>
      <c r="D799" s="199" t="s">
        <v>130</v>
      </c>
      <c r="E799" s="457" t="s">
        <v>323</v>
      </c>
      <c r="F799" s="198">
        <v>10</v>
      </c>
      <c r="G799" s="204"/>
      <c r="H799" s="246">
        <f t="shared" si="48"/>
        <v>0</v>
      </c>
      <c r="I799" s="964"/>
      <c r="J799" s="105"/>
      <c r="K799" s="135"/>
      <c r="L799" s="446"/>
      <c r="M799" s="446"/>
      <c r="N799" s="446"/>
      <c r="O799" s="135"/>
      <c r="Q799" s="446"/>
      <c r="R799" s="446"/>
      <c r="S799" s="120"/>
      <c r="T799" s="121"/>
      <c r="U799" s="121"/>
      <c r="V799" s="121"/>
      <c r="W799" s="122"/>
      <c r="X799" s="447"/>
      <c r="Y799" s="446"/>
      <c r="Z799" s="446"/>
      <c r="AA799" s="446"/>
    </row>
    <row r="800" spans="1:27" ht="34.5" customHeight="1" x14ac:dyDescent="0.25">
      <c r="A800" s="452" t="s">
        <v>2151</v>
      </c>
      <c r="B800" s="199"/>
      <c r="C800" s="199"/>
      <c r="D800" s="199" t="s">
        <v>133</v>
      </c>
      <c r="E800" s="197" t="s">
        <v>324</v>
      </c>
      <c r="F800" s="198">
        <v>1</v>
      </c>
      <c r="G800" s="204"/>
      <c r="H800" s="246">
        <f t="shared" si="48"/>
        <v>0</v>
      </c>
      <c r="I800" s="964"/>
      <c r="J800" s="105"/>
      <c r="K800" s="135"/>
      <c r="L800" s="446"/>
      <c r="M800" s="446"/>
      <c r="N800" s="446"/>
      <c r="O800" s="135"/>
      <c r="Q800" s="446"/>
      <c r="R800" s="446"/>
      <c r="S800" s="120"/>
      <c r="T800" s="121"/>
      <c r="U800" s="121"/>
      <c r="V800" s="121"/>
      <c r="W800" s="122"/>
      <c r="X800" s="447"/>
      <c r="Y800" s="446"/>
      <c r="Z800" s="446"/>
      <c r="AA800" s="446"/>
    </row>
    <row r="801" spans="1:27" ht="34.5" customHeight="1" x14ac:dyDescent="0.25">
      <c r="A801" s="454" t="s">
        <v>2152</v>
      </c>
      <c r="B801" s="458" t="s">
        <v>917</v>
      </c>
      <c r="C801" s="1095"/>
      <c r="D801" s="258" t="s">
        <v>130</v>
      </c>
      <c r="E801" s="459" t="s">
        <v>918</v>
      </c>
      <c r="F801" s="198">
        <v>1</v>
      </c>
      <c r="G801" s="198">
        <f>'CPU-ELÉTRICA'!G105</f>
        <v>0</v>
      </c>
      <c r="H801" s="198">
        <f t="shared" si="48"/>
        <v>0</v>
      </c>
      <c r="I801" s="964"/>
      <c r="J801" s="105"/>
      <c r="K801" s="135"/>
      <c r="L801" s="105"/>
      <c r="M801" s="105"/>
      <c r="N801" s="105"/>
      <c r="O801" s="135"/>
      <c r="Q801" s="105"/>
      <c r="R801" s="105"/>
      <c r="S801" s="120"/>
      <c r="T801" s="121"/>
      <c r="U801" s="121"/>
      <c r="V801" s="121"/>
      <c r="W801" s="122"/>
      <c r="X801" s="113"/>
      <c r="Y801" s="105"/>
      <c r="Z801" s="105"/>
      <c r="AA801" s="105"/>
    </row>
    <row r="802" spans="1:27" ht="12.75" customHeight="1" x14ac:dyDescent="0.25">
      <c r="A802" s="460"/>
      <c r="B802" s="461"/>
      <c r="C802" s="461"/>
      <c r="D802" s="462"/>
      <c r="E802" s="463" t="s">
        <v>919</v>
      </c>
      <c r="F802" s="309"/>
      <c r="G802" s="311">
        <f>SUM(H766:H801)</f>
        <v>0</v>
      </c>
      <c r="H802" s="311"/>
      <c r="I802" s="964"/>
      <c r="J802" s="105"/>
      <c r="K802" s="135"/>
      <c r="L802" s="105"/>
      <c r="M802" s="105"/>
      <c r="N802" s="105"/>
      <c r="O802" s="135"/>
      <c r="Q802" s="105"/>
      <c r="R802" s="105"/>
      <c r="S802" s="120"/>
      <c r="T802" s="121"/>
      <c r="U802" s="121"/>
      <c r="V802" s="121"/>
      <c r="W802" s="122"/>
      <c r="X802" s="113"/>
      <c r="Y802" s="105"/>
      <c r="Z802" s="105"/>
      <c r="AA802" s="105"/>
    </row>
    <row r="803" spans="1:27" ht="12.75" customHeight="1" x14ac:dyDescent="0.25">
      <c r="A803" s="464"/>
      <c r="B803" s="465"/>
      <c r="C803" s="465"/>
      <c r="D803" s="466"/>
      <c r="E803" s="467" t="s">
        <v>920</v>
      </c>
      <c r="F803" s="466"/>
      <c r="G803" s="468"/>
      <c r="H803" s="469"/>
      <c r="I803" s="964"/>
      <c r="J803" s="105"/>
      <c r="K803" s="135"/>
      <c r="L803" s="105"/>
      <c r="M803" s="105"/>
      <c r="N803" s="105"/>
      <c r="O803" s="135"/>
      <c r="Q803" s="105"/>
      <c r="R803" s="105"/>
      <c r="S803" s="120"/>
      <c r="T803" s="121"/>
      <c r="U803" s="121"/>
      <c r="V803" s="121"/>
      <c r="W803" s="122"/>
      <c r="X803" s="113"/>
      <c r="Y803" s="105"/>
      <c r="Z803" s="105"/>
      <c r="AA803" s="105"/>
    </row>
    <row r="804" spans="1:27" ht="12.75" customHeight="1" x14ac:dyDescent="0.25">
      <c r="A804" s="217" t="s">
        <v>1035</v>
      </c>
      <c r="B804" s="218"/>
      <c r="C804" s="218"/>
      <c r="D804" s="219"/>
      <c r="E804" s="220" t="s">
        <v>921</v>
      </c>
      <c r="F804" s="219"/>
      <c r="G804" s="221"/>
      <c r="H804" s="219"/>
      <c r="I804" s="964"/>
      <c r="J804" s="105"/>
      <c r="K804" s="135"/>
      <c r="L804" s="105"/>
      <c r="M804" s="105"/>
      <c r="N804" s="105"/>
      <c r="O804" s="135"/>
      <c r="Q804" s="105"/>
      <c r="R804" s="105"/>
      <c r="S804" s="120"/>
      <c r="T804" s="121"/>
      <c r="U804" s="121"/>
      <c r="V804" s="121"/>
      <c r="W804" s="122"/>
      <c r="X804" s="113"/>
      <c r="Y804" s="105"/>
      <c r="Z804" s="105"/>
      <c r="AA804" s="105"/>
    </row>
    <row r="805" spans="1:27" ht="12.75" customHeight="1" x14ac:dyDescent="0.25">
      <c r="A805" s="222" t="s">
        <v>2153</v>
      </c>
      <c r="B805" s="223"/>
      <c r="C805" s="223"/>
      <c r="D805" s="224"/>
      <c r="E805" s="225" t="s">
        <v>543</v>
      </c>
      <c r="F805" s="224"/>
      <c r="G805" s="226"/>
      <c r="H805" s="224"/>
      <c r="I805" s="964"/>
      <c r="J805" s="105"/>
      <c r="K805" s="135"/>
      <c r="L805" s="105"/>
      <c r="M805" s="105"/>
      <c r="N805" s="105"/>
      <c r="O805" s="135"/>
      <c r="Q805" s="105"/>
      <c r="R805" s="142"/>
      <c r="S805" s="120"/>
      <c r="T805" s="121"/>
      <c r="U805" s="121"/>
      <c r="V805" s="121"/>
      <c r="W805" s="122"/>
      <c r="X805" s="113"/>
      <c r="Y805" s="105"/>
      <c r="Z805" s="105"/>
      <c r="AA805" s="105"/>
    </row>
    <row r="806" spans="1:27" ht="34.5" customHeight="1" x14ac:dyDescent="0.25">
      <c r="A806" s="438" t="s">
        <v>2154</v>
      </c>
      <c r="B806" s="227"/>
      <c r="C806" s="227"/>
      <c r="D806" s="227" t="s">
        <v>130</v>
      </c>
      <c r="E806" s="228" t="s">
        <v>428</v>
      </c>
      <c r="F806" s="229">
        <v>30</v>
      </c>
      <c r="G806" s="229"/>
      <c r="H806" s="246">
        <f t="shared" ref="H806:H835" si="49">F806*G806</f>
        <v>0</v>
      </c>
      <c r="I806" s="964"/>
      <c r="J806" s="105"/>
      <c r="K806" s="135"/>
      <c r="L806" s="446"/>
      <c r="M806" s="446"/>
      <c r="N806" s="446"/>
      <c r="O806" s="135"/>
      <c r="Q806" s="446"/>
      <c r="R806" s="446"/>
      <c r="S806" s="120"/>
      <c r="T806" s="121"/>
      <c r="U806" s="121"/>
      <c r="V806" s="121"/>
      <c r="W806" s="122"/>
      <c r="X806" s="447"/>
      <c r="Y806" s="446"/>
      <c r="Z806" s="446"/>
      <c r="AA806" s="446"/>
    </row>
    <row r="807" spans="1:27" ht="34.5" customHeight="1" x14ac:dyDescent="0.25">
      <c r="A807" s="438" t="s">
        <v>2155</v>
      </c>
      <c r="B807" s="227"/>
      <c r="C807" s="227"/>
      <c r="D807" s="227" t="s">
        <v>130</v>
      </c>
      <c r="E807" s="228" t="s">
        <v>429</v>
      </c>
      <c r="F807" s="229">
        <v>50</v>
      </c>
      <c r="G807" s="229"/>
      <c r="H807" s="246">
        <f t="shared" si="49"/>
        <v>0</v>
      </c>
      <c r="I807" s="964"/>
      <c r="J807" s="105"/>
      <c r="K807" s="135"/>
      <c r="L807" s="446"/>
      <c r="M807" s="446"/>
      <c r="N807" s="446"/>
      <c r="O807" s="135"/>
      <c r="Q807" s="446"/>
      <c r="R807" s="446"/>
      <c r="S807" s="120"/>
      <c r="T807" s="121"/>
      <c r="U807" s="121"/>
      <c r="V807" s="121"/>
      <c r="W807" s="122"/>
      <c r="X807" s="447"/>
      <c r="Y807" s="446"/>
      <c r="Z807" s="446"/>
      <c r="AA807" s="446"/>
    </row>
    <row r="808" spans="1:27" ht="34.5" customHeight="1" x14ac:dyDescent="0.25">
      <c r="A808" s="438" t="s">
        <v>2156</v>
      </c>
      <c r="B808" s="109"/>
      <c r="C808" s="109"/>
      <c r="D808" s="227" t="s">
        <v>130</v>
      </c>
      <c r="E808" s="228" t="s">
        <v>267</v>
      </c>
      <c r="F808" s="229">
        <v>82</v>
      </c>
      <c r="G808" s="229"/>
      <c r="H808" s="246">
        <f t="shared" si="49"/>
        <v>0</v>
      </c>
      <c r="I808" s="964"/>
      <c r="J808" s="105"/>
      <c r="K808" s="135"/>
      <c r="L808" s="446"/>
      <c r="M808" s="446"/>
      <c r="N808" s="446"/>
      <c r="O808" s="135"/>
      <c r="Q808" s="446"/>
      <c r="R808" s="142"/>
      <c r="S808" s="120"/>
      <c r="T808" s="121"/>
      <c r="U808" s="170"/>
      <c r="V808" s="121"/>
      <c r="W808" s="171"/>
      <c r="X808" s="447"/>
      <c r="Y808" s="446"/>
      <c r="Z808" s="446"/>
      <c r="AA808" s="446"/>
    </row>
    <row r="809" spans="1:27" ht="34.5" customHeight="1" x14ac:dyDescent="0.25">
      <c r="A809" s="438" t="s">
        <v>2157</v>
      </c>
      <c r="B809" s="227"/>
      <c r="C809" s="227"/>
      <c r="D809" s="199" t="s">
        <v>130</v>
      </c>
      <c r="E809" s="197" t="s">
        <v>1423</v>
      </c>
      <c r="F809" s="198">
        <v>40</v>
      </c>
      <c r="G809" s="229"/>
      <c r="H809" s="246">
        <f t="shared" si="49"/>
        <v>0</v>
      </c>
      <c r="I809" s="964"/>
      <c r="J809" s="105"/>
      <c r="K809" s="135"/>
      <c r="L809" s="446"/>
      <c r="M809" s="446"/>
      <c r="N809" s="446"/>
      <c r="O809" s="135"/>
      <c r="Q809" s="446"/>
      <c r="R809" s="142"/>
      <c r="S809" s="120"/>
      <c r="T809" s="121"/>
      <c r="U809" s="121"/>
      <c r="V809" s="121"/>
      <c r="W809" s="122"/>
      <c r="X809" s="447"/>
      <c r="Y809" s="446"/>
      <c r="Z809" s="446"/>
      <c r="AA809" s="446"/>
    </row>
    <row r="810" spans="1:27" ht="34.5" customHeight="1" x14ac:dyDescent="0.25">
      <c r="A810" s="438" t="s">
        <v>2158</v>
      </c>
      <c r="B810" s="227"/>
      <c r="C810" s="227"/>
      <c r="D810" s="227" t="s">
        <v>130</v>
      </c>
      <c r="E810" s="228" t="s">
        <v>544</v>
      </c>
      <c r="F810" s="229">
        <v>2</v>
      </c>
      <c r="G810" s="229"/>
      <c r="H810" s="246">
        <f t="shared" si="49"/>
        <v>0</v>
      </c>
      <c r="I810" s="964"/>
      <c r="J810" s="105"/>
      <c r="K810" s="135"/>
      <c r="L810" s="446"/>
      <c r="M810" s="446"/>
      <c r="N810" s="446"/>
      <c r="O810" s="135"/>
      <c r="Q810" s="446"/>
      <c r="R810" s="446"/>
      <c r="S810" s="120"/>
      <c r="T810" s="121"/>
      <c r="U810" s="121"/>
      <c r="V810" s="121"/>
      <c r="W810" s="122"/>
      <c r="X810" s="447"/>
      <c r="Y810" s="446"/>
      <c r="Z810" s="446"/>
      <c r="AA810" s="446"/>
    </row>
    <row r="811" spans="1:27" ht="34.5" customHeight="1" x14ac:dyDescent="0.25">
      <c r="A811" s="438" t="s">
        <v>2159</v>
      </c>
      <c r="B811" s="227"/>
      <c r="C811" s="227"/>
      <c r="D811" s="227" t="s">
        <v>130</v>
      </c>
      <c r="E811" s="228" t="s">
        <v>633</v>
      </c>
      <c r="F811" s="229">
        <v>6</v>
      </c>
      <c r="G811" s="229"/>
      <c r="H811" s="246">
        <f t="shared" si="49"/>
        <v>0</v>
      </c>
      <c r="I811" s="964"/>
      <c r="J811" s="105"/>
      <c r="K811" s="135"/>
      <c r="L811" s="446"/>
      <c r="M811" s="446"/>
      <c r="N811" s="446"/>
      <c r="O811" s="135"/>
      <c r="Q811" s="446"/>
      <c r="R811" s="446"/>
      <c r="S811" s="120"/>
      <c r="T811" s="121"/>
      <c r="U811" s="121"/>
      <c r="V811" s="121"/>
      <c r="W811" s="122"/>
      <c r="X811" s="447"/>
      <c r="Y811" s="446"/>
      <c r="Z811" s="446"/>
      <c r="AA811" s="446"/>
    </row>
    <row r="812" spans="1:27" ht="34.5" customHeight="1" x14ac:dyDescent="0.25">
      <c r="A812" s="438" t="s">
        <v>2160</v>
      </c>
      <c r="B812" s="227"/>
      <c r="C812" s="227"/>
      <c r="D812" s="227" t="s">
        <v>130</v>
      </c>
      <c r="E812" s="228" t="s">
        <v>634</v>
      </c>
      <c r="F812" s="229">
        <v>2</v>
      </c>
      <c r="G812" s="229"/>
      <c r="H812" s="246">
        <f t="shared" si="49"/>
        <v>0</v>
      </c>
      <c r="I812" s="964"/>
      <c r="J812" s="105"/>
      <c r="K812" s="135"/>
      <c r="L812" s="446"/>
      <c r="M812" s="446"/>
      <c r="N812" s="446"/>
      <c r="O812" s="135"/>
      <c r="Q812" s="446"/>
      <c r="R812" s="446"/>
      <c r="S812" s="120"/>
      <c r="T812" s="121"/>
      <c r="U812" s="121"/>
      <c r="V812" s="121"/>
      <c r="W812" s="122"/>
      <c r="X812" s="447"/>
      <c r="Y812" s="446"/>
      <c r="Z812" s="446"/>
      <c r="AA812" s="446"/>
    </row>
    <row r="813" spans="1:27" ht="34.5" customHeight="1" x14ac:dyDescent="0.25">
      <c r="A813" s="438" t="s">
        <v>2161</v>
      </c>
      <c r="B813" s="227"/>
      <c r="C813" s="227"/>
      <c r="D813" s="227" t="s">
        <v>133</v>
      </c>
      <c r="E813" s="228" t="s">
        <v>545</v>
      </c>
      <c r="F813" s="229">
        <v>300</v>
      </c>
      <c r="G813" s="229"/>
      <c r="H813" s="246">
        <f t="shared" si="49"/>
        <v>0</v>
      </c>
      <c r="I813" s="964"/>
      <c r="J813" s="105"/>
      <c r="K813" s="135"/>
      <c r="L813" s="446"/>
      <c r="M813" s="446"/>
      <c r="N813" s="446"/>
      <c r="O813" s="135"/>
      <c r="Q813" s="446"/>
      <c r="R813" s="446"/>
      <c r="S813" s="120"/>
      <c r="T813" s="121"/>
      <c r="U813" s="121"/>
      <c r="V813" s="121"/>
      <c r="W813" s="122"/>
      <c r="X813" s="447"/>
      <c r="Y813" s="446"/>
      <c r="Z813" s="446"/>
      <c r="AA813" s="446"/>
    </row>
    <row r="814" spans="1:27" ht="34.5" customHeight="1" x14ac:dyDescent="0.25">
      <c r="A814" s="438" t="s">
        <v>2162</v>
      </c>
      <c r="B814" s="227"/>
      <c r="C814" s="227"/>
      <c r="D814" s="199" t="s">
        <v>130</v>
      </c>
      <c r="E814" s="197" t="s">
        <v>546</v>
      </c>
      <c r="F814" s="198">
        <v>2</v>
      </c>
      <c r="G814" s="229"/>
      <c r="H814" s="246">
        <f t="shared" si="49"/>
        <v>0</v>
      </c>
      <c r="I814" s="964"/>
      <c r="J814" s="105"/>
      <c r="K814" s="135"/>
      <c r="L814" s="446"/>
      <c r="M814" s="446"/>
      <c r="N814" s="446"/>
      <c r="O814" s="135"/>
      <c r="Q814" s="446"/>
      <c r="R814" s="446"/>
      <c r="S814" s="120"/>
      <c r="T814" s="121"/>
      <c r="U814" s="121"/>
      <c r="V814" s="121"/>
      <c r="W814" s="122"/>
      <c r="X814" s="447"/>
      <c r="Y814" s="446"/>
      <c r="Z814" s="446"/>
      <c r="AA814" s="446"/>
    </row>
    <row r="815" spans="1:27" ht="34.5" customHeight="1" x14ac:dyDescent="0.25">
      <c r="A815" s="438" t="s">
        <v>2163</v>
      </c>
      <c r="B815" s="109"/>
      <c r="C815" s="109"/>
      <c r="D815" s="227" t="s">
        <v>130</v>
      </c>
      <c r="E815" s="228" t="s">
        <v>430</v>
      </c>
      <c r="F815" s="229">
        <v>12</v>
      </c>
      <c r="G815" s="229"/>
      <c r="H815" s="246">
        <f t="shared" si="49"/>
        <v>0</v>
      </c>
      <c r="I815" s="964"/>
      <c r="J815" s="105"/>
      <c r="K815" s="135"/>
      <c r="L815" s="446"/>
      <c r="M815" s="446"/>
      <c r="N815" s="446"/>
      <c r="O815" s="135"/>
      <c r="Q815" s="446"/>
      <c r="R815" s="142"/>
      <c r="S815" s="120"/>
      <c r="T815" s="121"/>
      <c r="U815" s="170"/>
      <c r="V815" s="121"/>
      <c r="W815" s="171"/>
      <c r="X815" s="447"/>
      <c r="Y815" s="446"/>
      <c r="Z815" s="446"/>
      <c r="AA815" s="446"/>
    </row>
    <row r="816" spans="1:27" ht="34.5" customHeight="1" x14ac:dyDescent="0.25">
      <c r="A816" s="438" t="s">
        <v>2164</v>
      </c>
      <c r="B816" s="109"/>
      <c r="C816" s="109"/>
      <c r="D816" s="227" t="s">
        <v>130</v>
      </c>
      <c r="E816" s="228" t="s">
        <v>431</v>
      </c>
      <c r="F816" s="229">
        <v>1</v>
      </c>
      <c r="G816" s="229"/>
      <c r="H816" s="246">
        <f t="shared" si="49"/>
        <v>0</v>
      </c>
      <c r="I816" s="964"/>
      <c r="J816" s="105"/>
      <c r="K816" s="135"/>
      <c r="L816" s="446"/>
      <c r="M816" s="446"/>
      <c r="N816" s="446"/>
      <c r="O816" s="135"/>
      <c r="Q816" s="446"/>
      <c r="R816" s="142"/>
      <c r="S816" s="120"/>
      <c r="T816" s="121"/>
      <c r="U816" s="170"/>
      <c r="V816" s="121"/>
      <c r="W816" s="171"/>
      <c r="X816" s="447"/>
      <c r="Y816" s="446"/>
      <c r="Z816" s="446"/>
      <c r="AA816" s="446"/>
    </row>
    <row r="817" spans="1:27" ht="34.5" customHeight="1" x14ac:dyDescent="0.25">
      <c r="A817" s="438" t="s">
        <v>2165</v>
      </c>
      <c r="B817" s="227"/>
      <c r="C817" s="227"/>
      <c r="D817" s="227" t="s">
        <v>130</v>
      </c>
      <c r="E817" s="228" t="s">
        <v>547</v>
      </c>
      <c r="F817" s="229">
        <v>2</v>
      </c>
      <c r="G817" s="229"/>
      <c r="H817" s="246">
        <f t="shared" si="49"/>
        <v>0</v>
      </c>
      <c r="I817" s="964"/>
      <c r="J817" s="105"/>
      <c r="K817" s="135"/>
      <c r="L817" s="446"/>
      <c r="M817" s="446"/>
      <c r="N817" s="446"/>
      <c r="O817" s="135"/>
      <c r="Q817" s="446"/>
      <c r="R817" s="446"/>
      <c r="S817" s="120"/>
      <c r="T817" s="121"/>
      <c r="U817" s="121"/>
      <c r="V817" s="121"/>
      <c r="W817" s="122"/>
      <c r="X817" s="447"/>
      <c r="Y817" s="446"/>
      <c r="Z817" s="446"/>
      <c r="AA817" s="446"/>
    </row>
    <row r="818" spans="1:27" ht="34.5" customHeight="1" x14ac:dyDescent="0.25">
      <c r="A818" s="438" t="s">
        <v>2166</v>
      </c>
      <c r="B818" s="109"/>
      <c r="C818" s="109"/>
      <c r="D818" s="227" t="s">
        <v>130</v>
      </c>
      <c r="E818" s="228" t="s">
        <v>433</v>
      </c>
      <c r="F818" s="229">
        <v>1</v>
      </c>
      <c r="G818" s="229"/>
      <c r="H818" s="246">
        <f t="shared" si="49"/>
        <v>0</v>
      </c>
      <c r="I818" s="964"/>
      <c r="J818" s="105"/>
      <c r="K818" s="135"/>
      <c r="L818" s="446"/>
      <c r="M818" s="446"/>
      <c r="N818" s="446"/>
      <c r="O818" s="135"/>
      <c r="Q818" s="446"/>
      <c r="R818" s="142"/>
      <c r="S818" s="120"/>
      <c r="T818" s="121"/>
      <c r="U818" s="170"/>
      <c r="V818" s="121"/>
      <c r="W818" s="171"/>
      <c r="X818" s="447"/>
      <c r="Y818" s="446"/>
      <c r="Z818" s="446"/>
      <c r="AA818" s="446"/>
    </row>
    <row r="819" spans="1:27" ht="34.5" customHeight="1" x14ac:dyDescent="0.25">
      <c r="A819" s="438" t="s">
        <v>2167</v>
      </c>
      <c r="B819" s="230"/>
      <c r="C819" s="230"/>
      <c r="D819" s="227" t="s">
        <v>133</v>
      </c>
      <c r="E819" s="228" t="s">
        <v>710</v>
      </c>
      <c r="F819" s="229">
        <v>60</v>
      </c>
      <c r="G819" s="229"/>
      <c r="H819" s="246">
        <f t="shared" si="49"/>
        <v>0</v>
      </c>
      <c r="I819" s="964"/>
      <c r="J819" s="105"/>
      <c r="K819" s="135"/>
      <c r="L819" s="446"/>
      <c r="M819" s="446"/>
      <c r="N819" s="446"/>
      <c r="O819" s="135"/>
      <c r="Q819" s="446"/>
      <c r="R819" s="142"/>
      <c r="S819" s="120"/>
      <c r="T819" s="121"/>
      <c r="U819" s="121"/>
      <c r="V819" s="121"/>
      <c r="W819" s="122"/>
      <c r="X819" s="447"/>
      <c r="Y819" s="446"/>
      <c r="Z819" s="446"/>
      <c r="AA819" s="446"/>
    </row>
    <row r="820" spans="1:27" ht="34.5" customHeight="1" x14ac:dyDescent="0.25">
      <c r="A820" s="438" t="s">
        <v>2168</v>
      </c>
      <c r="B820" s="230"/>
      <c r="C820" s="230"/>
      <c r="D820" s="227" t="s">
        <v>133</v>
      </c>
      <c r="E820" s="228" t="s">
        <v>711</v>
      </c>
      <c r="F820" s="229">
        <v>20</v>
      </c>
      <c r="G820" s="229"/>
      <c r="H820" s="246">
        <f t="shared" si="49"/>
        <v>0</v>
      </c>
      <c r="I820" s="964"/>
      <c r="J820" s="105"/>
      <c r="K820" s="135"/>
      <c r="L820" s="446"/>
      <c r="M820" s="446"/>
      <c r="N820" s="446"/>
      <c r="O820" s="135"/>
      <c r="Q820" s="446"/>
      <c r="R820" s="142"/>
      <c r="S820" s="120"/>
      <c r="T820" s="121"/>
      <c r="U820" s="121"/>
      <c r="V820" s="121"/>
      <c r="W820" s="122"/>
      <c r="X820" s="447"/>
      <c r="Y820" s="446"/>
      <c r="Z820" s="446"/>
      <c r="AA820" s="446"/>
    </row>
    <row r="821" spans="1:27" ht="34.5" customHeight="1" x14ac:dyDescent="0.25">
      <c r="A821" s="438" t="s">
        <v>2169</v>
      </c>
      <c r="B821" s="230"/>
      <c r="C821" s="230"/>
      <c r="D821" s="227" t="s">
        <v>133</v>
      </c>
      <c r="E821" s="228" t="s">
        <v>432</v>
      </c>
      <c r="F821" s="229">
        <v>10</v>
      </c>
      <c r="G821" s="229"/>
      <c r="H821" s="246">
        <f t="shared" si="49"/>
        <v>0</v>
      </c>
      <c r="I821" s="964"/>
      <c r="J821" s="105"/>
      <c r="K821" s="135"/>
      <c r="L821" s="446"/>
      <c r="M821" s="446"/>
      <c r="N821" s="446"/>
      <c r="O821" s="135"/>
      <c r="Q821" s="446"/>
      <c r="R821" s="142"/>
      <c r="S821" s="120"/>
      <c r="T821" s="121"/>
      <c r="U821" s="121"/>
      <c r="V821" s="121"/>
      <c r="W821" s="122"/>
      <c r="X821" s="447"/>
      <c r="Y821" s="446"/>
      <c r="Z821" s="446"/>
      <c r="AA821" s="446"/>
    </row>
    <row r="822" spans="1:27" ht="34.5" customHeight="1" x14ac:dyDescent="0.25">
      <c r="A822" s="438" t="s">
        <v>2170</v>
      </c>
      <c r="B822" s="109"/>
      <c r="C822" s="109"/>
      <c r="D822" s="227" t="s">
        <v>434</v>
      </c>
      <c r="E822" s="228" t="s">
        <v>922</v>
      </c>
      <c r="F822" s="229">
        <v>1</v>
      </c>
      <c r="G822" s="229"/>
      <c r="H822" s="246">
        <f t="shared" si="49"/>
        <v>0</v>
      </c>
      <c r="I822" s="964"/>
      <c r="J822" s="105"/>
      <c r="K822" s="135"/>
      <c r="L822" s="446"/>
      <c r="M822" s="446"/>
      <c r="N822" s="446"/>
      <c r="O822" s="135"/>
      <c r="Q822" s="446"/>
      <c r="R822" s="142"/>
      <c r="S822" s="120"/>
      <c r="T822" s="121"/>
      <c r="U822" s="170"/>
      <c r="V822" s="121"/>
      <c r="W822" s="171"/>
      <c r="X822" s="447"/>
      <c r="Y822" s="446"/>
      <c r="Z822" s="446"/>
      <c r="AA822" s="446"/>
    </row>
    <row r="823" spans="1:27" ht="34.5" customHeight="1" x14ac:dyDescent="0.25">
      <c r="A823" s="438" t="s">
        <v>2171</v>
      </c>
      <c r="B823" s="109"/>
      <c r="C823" s="109"/>
      <c r="D823" s="227" t="s">
        <v>434</v>
      </c>
      <c r="E823" s="228" t="s">
        <v>635</v>
      </c>
      <c r="F823" s="229">
        <v>1</v>
      </c>
      <c r="G823" s="229"/>
      <c r="H823" s="246">
        <f t="shared" si="49"/>
        <v>0</v>
      </c>
      <c r="I823" s="964"/>
      <c r="J823" s="105"/>
      <c r="K823" s="135"/>
      <c r="L823" s="446"/>
      <c r="M823" s="446"/>
      <c r="N823" s="446"/>
      <c r="O823" s="135"/>
      <c r="Q823" s="446"/>
      <c r="R823" s="142"/>
      <c r="S823" s="120"/>
      <c r="T823" s="121"/>
      <c r="U823" s="170"/>
      <c r="V823" s="121"/>
      <c r="W823" s="171"/>
      <c r="X823" s="447"/>
      <c r="Y823" s="446"/>
      <c r="Z823" s="446"/>
      <c r="AA823" s="446"/>
    </row>
    <row r="824" spans="1:27" ht="34.5" customHeight="1" x14ac:dyDescent="0.25">
      <c r="A824" s="438" t="s">
        <v>2172</v>
      </c>
      <c r="B824" s="109"/>
      <c r="C824" s="109"/>
      <c r="D824" s="227" t="s">
        <v>130</v>
      </c>
      <c r="E824" s="228" t="s">
        <v>435</v>
      </c>
      <c r="F824" s="229">
        <v>1</v>
      </c>
      <c r="G824" s="229"/>
      <c r="H824" s="246">
        <f t="shared" si="49"/>
        <v>0</v>
      </c>
      <c r="I824" s="964"/>
      <c r="J824" s="105"/>
      <c r="K824" s="135"/>
      <c r="L824" s="446"/>
      <c r="M824" s="446"/>
      <c r="N824" s="446"/>
      <c r="O824" s="135"/>
      <c r="Q824" s="446"/>
      <c r="R824" s="142"/>
      <c r="S824" s="120"/>
      <c r="T824" s="121"/>
      <c r="U824" s="170"/>
      <c r="V824" s="121"/>
      <c r="W824" s="171"/>
      <c r="X824" s="447"/>
      <c r="Y824" s="446"/>
      <c r="Z824" s="446"/>
      <c r="AA824" s="446"/>
    </row>
    <row r="825" spans="1:27" ht="34.5" customHeight="1" x14ac:dyDescent="0.25">
      <c r="A825" s="438" t="s">
        <v>2173</v>
      </c>
      <c r="B825" s="109"/>
      <c r="C825" s="109"/>
      <c r="D825" s="227" t="s">
        <v>130</v>
      </c>
      <c r="E825" s="228" t="s">
        <v>436</v>
      </c>
      <c r="F825" s="229">
        <v>1</v>
      </c>
      <c r="G825" s="229"/>
      <c r="H825" s="246">
        <f t="shared" si="49"/>
        <v>0</v>
      </c>
      <c r="I825" s="964"/>
      <c r="J825" s="105"/>
      <c r="K825" s="135"/>
      <c r="L825" s="446"/>
      <c r="M825" s="446"/>
      <c r="N825" s="446"/>
      <c r="O825" s="135"/>
      <c r="Q825" s="446"/>
      <c r="R825" s="142"/>
      <c r="S825" s="120"/>
      <c r="T825" s="121"/>
      <c r="U825" s="170"/>
      <c r="V825" s="121"/>
      <c r="W825" s="171"/>
      <c r="X825" s="447"/>
      <c r="Y825" s="446"/>
      <c r="Z825" s="446"/>
      <c r="AA825" s="446"/>
    </row>
    <row r="826" spans="1:27" ht="34.5" customHeight="1" x14ac:dyDescent="0.25">
      <c r="A826" s="438" t="s">
        <v>2174</v>
      </c>
      <c r="B826" s="109"/>
      <c r="C826" s="109"/>
      <c r="D826" s="227" t="s">
        <v>130</v>
      </c>
      <c r="E826" s="228" t="s">
        <v>437</v>
      </c>
      <c r="F826" s="229">
        <v>2</v>
      </c>
      <c r="G826" s="229"/>
      <c r="H826" s="246">
        <f t="shared" si="49"/>
        <v>0</v>
      </c>
      <c r="I826" s="964"/>
      <c r="J826" s="105"/>
      <c r="K826" s="135"/>
      <c r="L826" s="446"/>
      <c r="M826" s="446"/>
      <c r="N826" s="446"/>
      <c r="O826" s="135"/>
      <c r="Q826" s="446"/>
      <c r="R826" s="142"/>
      <c r="S826" s="120"/>
      <c r="T826" s="121"/>
      <c r="U826" s="170"/>
      <c r="V826" s="121"/>
      <c r="W826" s="171"/>
      <c r="X826" s="447"/>
      <c r="Y826" s="446"/>
      <c r="Z826" s="446"/>
      <c r="AA826" s="446"/>
    </row>
    <row r="827" spans="1:27" ht="34.5" customHeight="1" x14ac:dyDescent="0.25">
      <c r="A827" s="438" t="s">
        <v>2175</v>
      </c>
      <c r="B827" s="109"/>
      <c r="C827" s="109"/>
      <c r="D827" s="227" t="s">
        <v>130</v>
      </c>
      <c r="E827" s="228" t="s">
        <v>438</v>
      </c>
      <c r="F827" s="229">
        <v>3</v>
      </c>
      <c r="G827" s="229"/>
      <c r="H827" s="246">
        <f t="shared" si="49"/>
        <v>0</v>
      </c>
      <c r="I827" s="964"/>
      <c r="J827" s="105"/>
      <c r="K827" s="135"/>
      <c r="L827" s="446"/>
      <c r="M827" s="446"/>
      <c r="N827" s="446"/>
      <c r="O827" s="135"/>
      <c r="Q827" s="446"/>
      <c r="R827" s="142"/>
      <c r="S827" s="120"/>
      <c r="T827" s="121"/>
      <c r="U827" s="170"/>
      <c r="V827" s="121"/>
      <c r="W827" s="171"/>
      <c r="X827" s="447"/>
      <c r="Y827" s="446"/>
      <c r="Z827" s="446"/>
      <c r="AA827" s="446"/>
    </row>
    <row r="828" spans="1:27" ht="34.5" customHeight="1" x14ac:dyDescent="0.25">
      <c r="A828" s="438" t="s">
        <v>2176</v>
      </c>
      <c r="B828" s="109"/>
      <c r="C828" s="109"/>
      <c r="D828" s="227" t="s">
        <v>130</v>
      </c>
      <c r="E828" s="228" t="s">
        <v>439</v>
      </c>
      <c r="F828" s="229">
        <v>3</v>
      </c>
      <c r="G828" s="229"/>
      <c r="H828" s="246">
        <f t="shared" si="49"/>
        <v>0</v>
      </c>
      <c r="I828" s="964"/>
      <c r="J828" s="105"/>
      <c r="K828" s="135"/>
      <c r="L828" s="446"/>
      <c r="M828" s="446"/>
      <c r="N828" s="446"/>
      <c r="O828" s="135"/>
      <c r="Q828" s="446"/>
      <c r="R828" s="193"/>
      <c r="S828" s="120"/>
      <c r="T828" s="121"/>
      <c r="U828" s="170"/>
      <c r="V828" s="121"/>
      <c r="W828" s="171"/>
      <c r="X828" s="447"/>
      <c r="Y828" s="446"/>
      <c r="Z828" s="446"/>
      <c r="AA828" s="446"/>
    </row>
    <row r="829" spans="1:27" ht="34.5" customHeight="1" x14ac:dyDescent="0.25">
      <c r="A829" s="438" t="s">
        <v>2177</v>
      </c>
      <c r="B829" s="109"/>
      <c r="C829" s="109"/>
      <c r="D829" s="227" t="s">
        <v>130</v>
      </c>
      <c r="E829" s="228" t="s">
        <v>548</v>
      </c>
      <c r="F829" s="229">
        <v>2</v>
      </c>
      <c r="G829" s="229"/>
      <c r="H829" s="246">
        <f t="shared" si="49"/>
        <v>0</v>
      </c>
      <c r="I829" s="964"/>
      <c r="J829" s="105"/>
      <c r="K829" s="135"/>
      <c r="L829" s="446"/>
      <c r="M829" s="446"/>
      <c r="N829" s="446"/>
      <c r="O829" s="135"/>
      <c r="Q829" s="446"/>
      <c r="R829" s="193"/>
      <c r="S829" s="120"/>
      <c r="T829" s="121"/>
      <c r="U829" s="170"/>
      <c r="V829" s="121"/>
      <c r="W829" s="171"/>
      <c r="X829" s="447"/>
      <c r="Y829" s="446"/>
      <c r="Z829" s="446"/>
      <c r="AA829" s="446"/>
    </row>
    <row r="830" spans="1:27" ht="34.5" customHeight="1" x14ac:dyDescent="0.25">
      <c r="A830" s="438" t="s">
        <v>2178</v>
      </c>
      <c r="B830" s="109"/>
      <c r="C830" s="109"/>
      <c r="D830" s="227" t="s">
        <v>130</v>
      </c>
      <c r="E830" s="228" t="s">
        <v>440</v>
      </c>
      <c r="F830" s="229">
        <v>20</v>
      </c>
      <c r="G830" s="229"/>
      <c r="H830" s="246">
        <f t="shared" si="49"/>
        <v>0</v>
      </c>
      <c r="I830" s="964"/>
      <c r="J830" s="105"/>
      <c r="K830" s="135"/>
      <c r="L830" s="446"/>
      <c r="M830" s="446"/>
      <c r="N830" s="446"/>
      <c r="O830" s="135"/>
      <c r="Q830" s="446"/>
      <c r="R830" s="142"/>
      <c r="S830" s="120"/>
      <c r="T830" s="121"/>
      <c r="U830" s="170"/>
      <c r="V830" s="121"/>
      <c r="W830" s="171"/>
      <c r="X830" s="447"/>
      <c r="Y830" s="446"/>
      <c r="Z830" s="446"/>
      <c r="AA830" s="446"/>
    </row>
    <row r="831" spans="1:27" ht="34.5" customHeight="1" x14ac:dyDescent="0.25">
      <c r="A831" s="438" t="s">
        <v>2179</v>
      </c>
      <c r="B831" s="227"/>
      <c r="C831" s="227"/>
      <c r="D831" s="227" t="s">
        <v>130</v>
      </c>
      <c r="E831" s="228" t="s">
        <v>268</v>
      </c>
      <c r="F831" s="229">
        <v>30</v>
      </c>
      <c r="G831" s="229"/>
      <c r="H831" s="246">
        <f t="shared" si="49"/>
        <v>0</v>
      </c>
      <c r="I831" s="964"/>
      <c r="J831" s="105"/>
      <c r="K831" s="135"/>
      <c r="L831" s="446"/>
      <c r="M831" s="446"/>
      <c r="N831" s="446"/>
      <c r="O831" s="135"/>
      <c r="Q831" s="446"/>
      <c r="R831" s="446"/>
      <c r="S831" s="120"/>
      <c r="T831" s="121"/>
      <c r="U831" s="121"/>
      <c r="V831" s="121"/>
      <c r="W831" s="122"/>
      <c r="X831" s="447"/>
      <c r="Y831" s="446"/>
      <c r="Z831" s="446"/>
      <c r="AA831" s="446"/>
    </row>
    <row r="832" spans="1:27" ht="34.5" customHeight="1" x14ac:dyDescent="0.25">
      <c r="A832" s="438" t="s">
        <v>2180</v>
      </c>
      <c r="B832" s="109"/>
      <c r="C832" s="109"/>
      <c r="D832" s="227" t="s">
        <v>130</v>
      </c>
      <c r="E832" s="228" t="s">
        <v>269</v>
      </c>
      <c r="F832" s="229">
        <v>8</v>
      </c>
      <c r="G832" s="229"/>
      <c r="H832" s="246">
        <f t="shared" si="49"/>
        <v>0</v>
      </c>
      <c r="I832" s="964"/>
      <c r="J832" s="105"/>
      <c r="K832" s="135"/>
      <c r="L832" s="446"/>
      <c r="M832" s="446"/>
      <c r="N832" s="446"/>
      <c r="O832" s="135"/>
      <c r="Q832" s="446"/>
      <c r="R832" s="142"/>
      <c r="S832" s="120"/>
      <c r="T832" s="121"/>
      <c r="U832" s="170"/>
      <c r="V832" s="121"/>
      <c r="W832" s="171"/>
      <c r="X832" s="447"/>
      <c r="Y832" s="446"/>
      <c r="Z832" s="446"/>
      <c r="AA832" s="446"/>
    </row>
    <row r="833" spans="1:27" ht="34.5" customHeight="1" x14ac:dyDescent="0.25">
      <c r="A833" s="438" t="s">
        <v>2181</v>
      </c>
      <c r="B833" s="109"/>
      <c r="C833" s="109"/>
      <c r="D833" s="227" t="s">
        <v>130</v>
      </c>
      <c r="E833" s="228" t="s">
        <v>712</v>
      </c>
      <c r="F833" s="229">
        <v>1</v>
      </c>
      <c r="G833" s="229"/>
      <c r="H833" s="246">
        <f t="shared" si="49"/>
        <v>0</v>
      </c>
      <c r="I833" s="964"/>
      <c r="J833" s="105"/>
      <c r="K833" s="135"/>
      <c r="L833" s="446"/>
      <c r="M833" s="446"/>
      <c r="N833" s="446"/>
      <c r="O833" s="135"/>
      <c r="Q833" s="446"/>
      <c r="R833" s="142"/>
      <c r="S833" s="120"/>
      <c r="T833" s="121"/>
      <c r="U833" s="170"/>
      <c r="V833" s="121"/>
      <c r="W833" s="171"/>
      <c r="X833" s="447"/>
      <c r="Y833" s="446"/>
      <c r="Z833" s="446"/>
      <c r="AA833" s="446"/>
    </row>
    <row r="834" spans="1:27" ht="34.5" customHeight="1" x14ac:dyDescent="0.25">
      <c r="A834" s="438" t="s">
        <v>2182</v>
      </c>
      <c r="B834" s="109"/>
      <c r="C834" s="109"/>
      <c r="D834" s="227" t="s">
        <v>130</v>
      </c>
      <c r="E834" s="228" t="s">
        <v>441</v>
      </c>
      <c r="F834" s="229">
        <v>1</v>
      </c>
      <c r="G834" s="229"/>
      <c r="H834" s="246">
        <f t="shared" si="49"/>
        <v>0</v>
      </c>
      <c r="I834" s="964"/>
      <c r="J834" s="105"/>
      <c r="K834" s="135"/>
      <c r="L834" s="446"/>
      <c r="M834" s="446"/>
      <c r="N834" s="446"/>
      <c r="O834" s="135"/>
      <c r="Q834" s="446"/>
      <c r="R834" s="142"/>
      <c r="S834" s="120"/>
      <c r="T834" s="121"/>
      <c r="U834" s="170"/>
      <c r="V834" s="121"/>
      <c r="W834" s="171"/>
      <c r="X834" s="447"/>
      <c r="Y834" s="446"/>
      <c r="Z834" s="446"/>
      <c r="AA834" s="446"/>
    </row>
    <row r="835" spans="1:27" ht="34.5" customHeight="1" x14ac:dyDescent="0.25">
      <c r="A835" s="438" t="s">
        <v>2183</v>
      </c>
      <c r="B835" s="247" t="s">
        <v>923</v>
      </c>
      <c r="C835" s="247"/>
      <c r="D835" s="227" t="s">
        <v>130</v>
      </c>
      <c r="E835" s="231" t="s">
        <v>924</v>
      </c>
      <c r="F835" s="229">
        <v>1</v>
      </c>
      <c r="G835" s="229">
        <f>'CPU-ELÉTRICA'!G111</f>
        <v>0</v>
      </c>
      <c r="H835" s="198">
        <f t="shared" si="49"/>
        <v>0</v>
      </c>
      <c r="I835" s="964"/>
      <c r="J835" s="105"/>
      <c r="K835" s="135"/>
      <c r="L835" s="105"/>
      <c r="M835" s="105"/>
      <c r="N835" s="105"/>
      <c r="O835" s="135"/>
      <c r="Q835" s="105"/>
      <c r="R835" s="142"/>
      <c r="S835" s="120"/>
      <c r="T835" s="121"/>
      <c r="U835" s="121"/>
      <c r="V835" s="121"/>
      <c r="W835" s="122"/>
      <c r="X835" s="113"/>
      <c r="Y835" s="105"/>
      <c r="Z835" s="105"/>
      <c r="AA835" s="105"/>
    </row>
    <row r="836" spans="1:27" ht="12.75" customHeight="1" x14ac:dyDescent="0.25">
      <c r="A836" s="215"/>
      <c r="B836" s="237"/>
      <c r="C836" s="237"/>
      <c r="D836" s="237"/>
      <c r="E836" s="215" t="s">
        <v>925</v>
      </c>
      <c r="F836" s="238"/>
      <c r="G836" s="216">
        <f>SUM(H806:H835)</f>
        <v>0</v>
      </c>
      <c r="H836" s="216"/>
      <c r="I836" s="964"/>
      <c r="J836" s="105"/>
      <c r="K836" s="135"/>
      <c r="L836" s="105"/>
      <c r="M836" s="105"/>
      <c r="N836" s="105"/>
      <c r="O836" s="135"/>
      <c r="Q836" s="105"/>
      <c r="R836" s="105"/>
      <c r="S836" s="120"/>
      <c r="T836" s="121"/>
      <c r="U836" s="121"/>
      <c r="V836" s="121"/>
      <c r="W836" s="122"/>
      <c r="X836" s="113"/>
      <c r="Y836" s="105"/>
      <c r="Z836" s="105"/>
      <c r="AA836" s="105"/>
    </row>
    <row r="837" spans="1:27" ht="12.75" customHeight="1" x14ac:dyDescent="0.25">
      <c r="A837" s="270" t="s">
        <v>2184</v>
      </c>
      <c r="B837" s="271"/>
      <c r="C837" s="271"/>
      <c r="D837" s="272"/>
      <c r="E837" s="273" t="s">
        <v>442</v>
      </c>
      <c r="F837" s="274"/>
      <c r="G837" s="275"/>
      <c r="H837" s="274"/>
      <c r="I837" s="964"/>
      <c r="J837" s="105"/>
      <c r="K837" s="135"/>
      <c r="L837" s="105"/>
      <c r="M837" s="105"/>
      <c r="N837" s="105"/>
      <c r="O837" s="135"/>
      <c r="Q837" s="105"/>
      <c r="R837" s="105"/>
      <c r="S837" s="120"/>
      <c r="T837" s="121"/>
      <c r="U837" s="121"/>
      <c r="V837" s="121"/>
      <c r="W837" s="122"/>
      <c r="X837" s="113"/>
      <c r="Y837" s="105"/>
      <c r="Z837" s="105"/>
      <c r="AA837" s="105"/>
    </row>
    <row r="838" spans="1:27" x14ac:dyDescent="0.25">
      <c r="A838" s="428" t="s">
        <v>2185</v>
      </c>
      <c r="B838" s="109"/>
      <c r="C838" s="109"/>
      <c r="D838" s="236" t="s">
        <v>130</v>
      </c>
      <c r="E838" s="228" t="s">
        <v>443</v>
      </c>
      <c r="F838" s="229">
        <v>6</v>
      </c>
      <c r="G838" s="244"/>
      <c r="H838" s="198">
        <f t="shared" ref="H838:H840" si="50">F838*G838</f>
        <v>0</v>
      </c>
      <c r="I838" s="964"/>
      <c r="J838" s="105"/>
      <c r="K838" s="135"/>
      <c r="L838" s="105"/>
      <c r="M838" s="105"/>
      <c r="N838" s="105"/>
      <c r="O838" s="135"/>
      <c r="Q838" s="105"/>
      <c r="R838" s="142"/>
      <c r="S838" s="120"/>
      <c r="T838" s="121"/>
      <c r="U838" s="170"/>
      <c r="V838" s="121"/>
      <c r="W838" s="171"/>
      <c r="X838" s="113"/>
      <c r="Y838" s="105"/>
      <c r="Z838" s="105"/>
      <c r="AA838" s="105"/>
    </row>
    <row r="839" spans="1:27" x14ac:dyDescent="0.25">
      <c r="A839" s="428" t="s">
        <v>2186</v>
      </c>
      <c r="B839" s="109"/>
      <c r="C839" s="109"/>
      <c r="D839" s="262" t="s">
        <v>130</v>
      </c>
      <c r="E839" s="263" t="s">
        <v>270</v>
      </c>
      <c r="F839" s="470">
        <v>30</v>
      </c>
      <c r="G839" s="471"/>
      <c r="H839" s="198">
        <f t="shared" si="50"/>
        <v>0</v>
      </c>
      <c r="I839" s="964"/>
      <c r="J839" s="105"/>
      <c r="K839" s="135"/>
      <c r="L839" s="105"/>
      <c r="M839" s="105"/>
      <c r="N839" s="105"/>
      <c r="O839" s="135"/>
      <c r="Q839" s="105"/>
      <c r="R839" s="142"/>
      <c r="S839" s="120"/>
      <c r="T839" s="121"/>
      <c r="U839" s="170"/>
      <c r="V839" s="121"/>
      <c r="W839" s="171"/>
      <c r="X839" s="113"/>
      <c r="Y839" s="105"/>
      <c r="Z839" s="105"/>
      <c r="AA839" s="105"/>
    </row>
    <row r="840" spans="1:27" x14ac:dyDescent="0.25">
      <c r="A840" s="428" t="s">
        <v>2187</v>
      </c>
      <c r="B840" s="109"/>
      <c r="C840" s="109"/>
      <c r="D840" s="262" t="s">
        <v>130</v>
      </c>
      <c r="E840" s="263" t="s">
        <v>444</v>
      </c>
      <c r="F840" s="470">
        <v>6</v>
      </c>
      <c r="G840" s="471"/>
      <c r="H840" s="198">
        <f t="shared" si="50"/>
        <v>0</v>
      </c>
      <c r="I840" s="964"/>
      <c r="J840" s="105"/>
      <c r="K840" s="135"/>
      <c r="L840" s="105"/>
      <c r="M840" s="105"/>
      <c r="N840" s="105"/>
      <c r="O840" s="135"/>
      <c r="Q840" s="105"/>
      <c r="R840" s="142"/>
      <c r="S840" s="120"/>
      <c r="T840" s="121"/>
      <c r="U840" s="170"/>
      <c r="V840" s="121"/>
      <c r="W840" s="171"/>
      <c r="X840" s="113"/>
      <c r="Y840" s="105"/>
      <c r="Z840" s="105"/>
      <c r="AA840" s="105"/>
    </row>
    <row r="841" spans="1:27" ht="12.75" customHeight="1" x14ac:dyDescent="0.25">
      <c r="A841" s="267"/>
      <c r="B841" s="268"/>
      <c r="C841" s="268"/>
      <c r="D841" s="268"/>
      <c r="E841" s="267" t="s">
        <v>271</v>
      </c>
      <c r="F841" s="276"/>
      <c r="G841" s="276">
        <f>SUM(H838:H840)</f>
        <v>0</v>
      </c>
      <c r="H841" s="276"/>
      <c r="I841" s="964"/>
      <c r="J841" s="105"/>
      <c r="K841" s="135"/>
      <c r="L841" s="105"/>
      <c r="M841" s="105"/>
      <c r="N841" s="105"/>
      <c r="O841" s="135"/>
      <c r="Q841" s="105"/>
      <c r="R841" s="105"/>
      <c r="S841" s="120"/>
      <c r="T841" s="121"/>
      <c r="U841" s="121"/>
      <c r="V841" s="121"/>
      <c r="W841" s="122"/>
      <c r="X841" s="113"/>
      <c r="Y841" s="105"/>
      <c r="Z841" s="105"/>
      <c r="AA841" s="105"/>
    </row>
    <row r="842" spans="1:27" ht="12.75" customHeight="1" x14ac:dyDescent="0.25">
      <c r="A842" s="206"/>
      <c r="B842" s="277"/>
      <c r="C842" s="277"/>
      <c r="D842" s="277"/>
      <c r="E842" s="206" t="s">
        <v>926</v>
      </c>
      <c r="F842" s="278"/>
      <c r="G842" s="278">
        <f>SUM(H806:H840)</f>
        <v>0</v>
      </c>
      <c r="H842" s="278"/>
      <c r="I842" s="964"/>
      <c r="J842" s="105"/>
      <c r="K842" s="135"/>
      <c r="L842" s="105"/>
      <c r="M842" s="105"/>
      <c r="N842" s="105"/>
      <c r="O842" s="135"/>
      <c r="Q842" s="105"/>
      <c r="R842" s="105"/>
      <c r="S842" s="120"/>
      <c r="T842" s="121"/>
      <c r="U842" s="121"/>
      <c r="V842" s="121"/>
      <c r="W842" s="122"/>
      <c r="X842" s="113"/>
      <c r="Y842" s="105"/>
      <c r="Z842" s="105"/>
      <c r="AA842" s="105"/>
    </row>
    <row r="843" spans="1:27" ht="12.75" customHeight="1" x14ac:dyDescent="0.25">
      <c r="A843" s="472"/>
      <c r="B843" s="200"/>
      <c r="C843" s="200"/>
      <c r="D843" s="200"/>
      <c r="E843" s="472"/>
      <c r="F843" s="473"/>
      <c r="G843" s="473"/>
      <c r="H843" s="473"/>
      <c r="I843" s="964"/>
      <c r="J843" s="105"/>
      <c r="K843" s="135"/>
      <c r="L843" s="105"/>
      <c r="M843" s="105"/>
      <c r="N843" s="105"/>
      <c r="O843" s="135"/>
      <c r="Q843" s="105"/>
      <c r="R843" s="105"/>
      <c r="S843" s="120"/>
      <c r="T843" s="121"/>
      <c r="U843" s="121"/>
      <c r="V843" s="121"/>
      <c r="W843" s="122"/>
      <c r="X843" s="113"/>
      <c r="Y843" s="105"/>
      <c r="Z843" s="105"/>
      <c r="AA843" s="105"/>
    </row>
    <row r="844" spans="1:27" ht="12.75" customHeight="1" x14ac:dyDescent="0.25">
      <c r="A844" s="279"/>
      <c r="B844" s="280"/>
      <c r="C844" s="280"/>
      <c r="D844" s="279"/>
      <c r="E844" s="281" t="s">
        <v>927</v>
      </c>
      <c r="F844" s="279"/>
      <c r="G844" s="474">
        <f>SUM(H421:H840)</f>
        <v>0</v>
      </c>
      <c r="H844" s="282">
        <f>ROUND(G844,2)</f>
        <v>0</v>
      </c>
      <c r="I844" s="964"/>
      <c r="J844" s="105"/>
      <c r="K844" s="135"/>
      <c r="L844" s="105"/>
      <c r="M844" s="105"/>
      <c r="N844" s="105"/>
      <c r="O844" s="135"/>
      <c r="Q844" s="105"/>
      <c r="R844" s="105"/>
      <c r="S844" s="120"/>
      <c r="T844" s="121"/>
      <c r="U844" s="121"/>
      <c r="V844" s="121"/>
      <c r="W844" s="122"/>
      <c r="X844" s="113"/>
      <c r="Y844" s="105"/>
      <c r="Z844" s="105"/>
      <c r="AA844" s="105"/>
    </row>
    <row r="845" spans="1:27" ht="15.75" x14ac:dyDescent="0.25">
      <c r="A845" s="1200" t="s">
        <v>719</v>
      </c>
      <c r="B845" s="1201"/>
      <c r="C845" s="1202"/>
      <c r="D845" s="1201"/>
      <c r="E845" s="1203"/>
      <c r="F845" s="500"/>
      <c r="G845" s="500"/>
      <c r="H845" s="500"/>
      <c r="I845" s="964"/>
      <c r="J845" s="108"/>
      <c r="K845" s="135"/>
      <c r="L845" s="108"/>
      <c r="M845" s="108"/>
      <c r="N845" s="108"/>
      <c r="O845" s="135"/>
      <c r="Q845" s="108"/>
      <c r="R845" s="108"/>
      <c r="S845" s="120"/>
      <c r="T845" s="121"/>
      <c r="U845" s="121"/>
      <c r="V845" s="121"/>
      <c r="W845" s="122"/>
      <c r="X845" s="109"/>
      <c r="Y845" s="108"/>
      <c r="Z845" s="108"/>
      <c r="AA845" s="108"/>
    </row>
    <row r="846" spans="1:27" x14ac:dyDescent="0.25">
      <c r="A846" s="501">
        <v>23</v>
      </c>
      <c r="B846" s="501"/>
      <c r="C846" s="501"/>
      <c r="D846" s="502"/>
      <c r="E846" s="501" t="s">
        <v>944</v>
      </c>
      <c r="F846" s="503"/>
      <c r="G846" s="503"/>
      <c r="H846" s="503"/>
      <c r="I846" s="964"/>
      <c r="J846" s="108"/>
      <c r="K846" s="135"/>
      <c r="L846" s="108"/>
      <c r="M846" s="108"/>
      <c r="N846" s="108"/>
      <c r="O846" s="135"/>
      <c r="Q846" s="108"/>
      <c r="R846" s="108"/>
      <c r="S846" s="120"/>
      <c r="T846" s="121"/>
      <c r="U846" s="121"/>
      <c r="V846" s="121"/>
      <c r="W846" s="892"/>
      <c r="X846" s="109"/>
      <c r="Y846" s="108"/>
      <c r="Z846" s="108"/>
      <c r="AA846" s="108"/>
    </row>
    <row r="847" spans="1:27" x14ac:dyDescent="0.25">
      <c r="A847" s="519" t="s">
        <v>469</v>
      </c>
      <c r="B847" s="519"/>
      <c r="C847" s="519"/>
      <c r="D847" s="520"/>
      <c r="E847" s="520" t="s">
        <v>943</v>
      </c>
      <c r="F847" s="520"/>
      <c r="G847" s="520"/>
      <c r="H847" s="520"/>
      <c r="I847" s="964"/>
      <c r="J847" s="108"/>
      <c r="K847" s="135"/>
      <c r="L847" s="108"/>
      <c r="M847" s="108"/>
      <c r="N847" s="108"/>
      <c r="O847" s="135"/>
      <c r="Q847" s="108"/>
      <c r="R847" s="108"/>
      <c r="S847" s="120"/>
      <c r="T847" s="121"/>
      <c r="U847" s="121"/>
      <c r="V847" s="121"/>
      <c r="W847" s="892"/>
      <c r="X847" s="109"/>
      <c r="Y847" s="108"/>
      <c r="Z847" s="108"/>
      <c r="AA847" s="108"/>
    </row>
    <row r="848" spans="1:27" x14ac:dyDescent="0.25">
      <c r="A848" s="521" t="s">
        <v>2188</v>
      </c>
      <c r="B848" s="199"/>
      <c r="C848" s="199"/>
      <c r="D848" s="199" t="s">
        <v>130</v>
      </c>
      <c r="E848" s="197" t="s">
        <v>940</v>
      </c>
      <c r="F848" s="198">
        <v>1</v>
      </c>
      <c r="G848" s="198"/>
      <c r="H848" s="198">
        <f t="shared" ref="H848:H850" si="51">F848*G848</f>
        <v>0</v>
      </c>
      <c r="I848" s="964"/>
      <c r="J848" s="108"/>
      <c r="K848" s="135"/>
      <c r="L848" s="108"/>
      <c r="M848" s="108"/>
      <c r="N848" s="108"/>
      <c r="O848" s="135"/>
      <c r="Q848" s="108"/>
      <c r="R848" s="108"/>
      <c r="S848" s="120"/>
      <c r="T848" s="121"/>
      <c r="U848" s="121"/>
      <c r="V848" s="121"/>
      <c r="W848" s="892"/>
      <c r="X848" s="109"/>
      <c r="Y848" s="108"/>
      <c r="Z848" s="108"/>
      <c r="AA848" s="108"/>
    </row>
    <row r="849" spans="1:27" ht="21" x14ac:dyDescent="0.25">
      <c r="A849" s="521" t="s">
        <v>2189</v>
      </c>
      <c r="B849" s="199"/>
      <c r="C849" s="199"/>
      <c r="D849" s="199" t="s">
        <v>130</v>
      </c>
      <c r="E849" s="197" t="s">
        <v>945</v>
      </c>
      <c r="F849" s="198">
        <v>1</v>
      </c>
      <c r="G849" s="198"/>
      <c r="H849" s="198">
        <f t="shared" si="51"/>
        <v>0</v>
      </c>
      <c r="I849" s="964"/>
      <c r="J849" s="108"/>
      <c r="K849" s="135"/>
      <c r="L849" s="108"/>
      <c r="M849" s="108"/>
      <c r="N849" s="108"/>
      <c r="O849" s="135"/>
      <c r="Q849" s="108"/>
      <c r="R849" s="108"/>
      <c r="S849" s="120"/>
      <c r="T849" s="121"/>
      <c r="U849" s="121"/>
      <c r="V849" s="121"/>
      <c r="W849" s="892"/>
      <c r="X849" s="109"/>
      <c r="Y849" s="108"/>
      <c r="Z849" s="108"/>
      <c r="AA849" s="108"/>
    </row>
    <row r="850" spans="1:27" x14ac:dyDescent="0.25">
      <c r="A850" s="521" t="s">
        <v>2190</v>
      </c>
      <c r="B850" s="199"/>
      <c r="C850" s="199"/>
      <c r="D850" s="199" t="s">
        <v>130</v>
      </c>
      <c r="E850" s="197" t="s">
        <v>946</v>
      </c>
      <c r="F850" s="198">
        <v>12</v>
      </c>
      <c r="G850" s="198"/>
      <c r="H850" s="198">
        <f t="shared" si="51"/>
        <v>0</v>
      </c>
      <c r="I850" s="964"/>
      <c r="J850" s="108"/>
      <c r="K850" s="135"/>
      <c r="L850" s="108"/>
      <c r="M850" s="108"/>
      <c r="N850" s="108"/>
      <c r="O850" s="135"/>
      <c r="Q850" s="108"/>
      <c r="R850" s="108"/>
      <c r="S850" s="120"/>
      <c r="T850" s="121"/>
      <c r="U850" s="121"/>
      <c r="V850" s="121"/>
      <c r="W850" s="892"/>
      <c r="X850" s="109"/>
      <c r="Y850" s="108"/>
      <c r="Z850" s="108"/>
      <c r="AA850" s="108"/>
    </row>
    <row r="851" spans="1:27" x14ac:dyDescent="0.25">
      <c r="A851" s="516"/>
      <c r="B851" s="516"/>
      <c r="C851" s="516"/>
      <c r="D851" s="511"/>
      <c r="E851" s="517" t="s">
        <v>947</v>
      </c>
      <c r="F851" s="512"/>
      <c r="G851" s="513">
        <f>SUM(H848:H850)</f>
        <v>0</v>
      </c>
      <c r="H851" s="513"/>
      <c r="I851" s="964"/>
      <c r="J851" s="108"/>
      <c r="K851" s="135"/>
      <c r="L851" s="108"/>
      <c r="M851" s="108"/>
      <c r="N851" s="108"/>
      <c r="O851" s="135"/>
      <c r="Q851" s="108"/>
      <c r="R851" s="108"/>
      <c r="S851" s="120"/>
      <c r="T851" s="121"/>
      <c r="U851" s="121"/>
      <c r="V851" s="121"/>
      <c r="W851" s="892"/>
      <c r="X851" s="109"/>
      <c r="Y851" s="108"/>
      <c r="Z851" s="108"/>
      <c r="AA851" s="108"/>
    </row>
    <row r="852" spans="1:27" x14ac:dyDescent="0.25">
      <c r="A852" s="506" t="s">
        <v>470</v>
      </c>
      <c r="B852" s="506"/>
      <c r="C852" s="506"/>
      <c r="D852" s="507"/>
      <c r="E852" s="508" t="s">
        <v>948</v>
      </c>
      <c r="F852" s="509"/>
      <c r="G852" s="510"/>
      <c r="H852" s="510"/>
      <c r="I852" s="964"/>
      <c r="J852" s="108"/>
      <c r="K852" s="135"/>
      <c r="L852" s="108"/>
      <c r="M852" s="108"/>
      <c r="N852" s="108"/>
      <c r="O852" s="135"/>
      <c r="Q852" s="108"/>
      <c r="R852" s="108"/>
      <c r="S852" s="120"/>
      <c r="T852" s="121"/>
      <c r="U852" s="121"/>
      <c r="V852" s="121"/>
      <c r="W852" s="892"/>
      <c r="X852" s="109"/>
      <c r="Y852" s="108"/>
      <c r="Z852" s="108"/>
      <c r="AA852" s="108"/>
    </row>
    <row r="853" spans="1:27" ht="21" x14ac:dyDescent="0.25">
      <c r="A853" s="522" t="s">
        <v>2191</v>
      </c>
      <c r="B853" s="227"/>
      <c r="C853" s="227"/>
      <c r="D853" s="227" t="s">
        <v>130</v>
      </c>
      <c r="E853" s="228" t="s">
        <v>556</v>
      </c>
      <c r="F853" s="504">
        <v>3</v>
      </c>
      <c r="G853" s="518"/>
      <c r="H853" s="518">
        <f t="shared" ref="H853:H854" si="52">G853*F853</f>
        <v>0</v>
      </c>
      <c r="I853" s="964"/>
      <c r="J853" s="108"/>
      <c r="K853" s="135"/>
      <c r="L853" s="108"/>
      <c r="M853" s="108"/>
      <c r="N853" s="108"/>
      <c r="O853" s="135"/>
      <c r="Q853" s="108"/>
      <c r="R853" s="108"/>
      <c r="S853" s="120"/>
      <c r="T853" s="121"/>
      <c r="U853" s="121"/>
      <c r="V853" s="121"/>
      <c r="W853" s="892"/>
      <c r="X853" s="109"/>
      <c r="Y853" s="108"/>
      <c r="Z853" s="108"/>
      <c r="AA853" s="108"/>
    </row>
    <row r="854" spans="1:27" ht="21" x14ac:dyDescent="0.25">
      <c r="A854" s="522" t="s">
        <v>2192</v>
      </c>
      <c r="B854" s="227"/>
      <c r="C854" s="227"/>
      <c r="D854" s="227" t="s">
        <v>130</v>
      </c>
      <c r="E854" s="228" t="s">
        <v>941</v>
      </c>
      <c r="F854" s="504">
        <v>4</v>
      </c>
      <c r="G854" s="518"/>
      <c r="H854" s="518">
        <f t="shared" si="52"/>
        <v>0</v>
      </c>
      <c r="I854" s="964"/>
      <c r="J854" s="108"/>
      <c r="K854" s="135"/>
      <c r="L854" s="108"/>
      <c r="M854" s="108"/>
      <c r="N854" s="108"/>
      <c r="O854" s="135"/>
      <c r="Q854" s="108"/>
      <c r="R854" s="108"/>
      <c r="S854" s="120"/>
      <c r="T854" s="121"/>
      <c r="U854" s="121"/>
      <c r="V854" s="121"/>
      <c r="W854" s="892"/>
      <c r="X854" s="109"/>
      <c r="Y854" s="108"/>
      <c r="Z854" s="108"/>
      <c r="AA854" s="108"/>
    </row>
    <row r="855" spans="1:27" x14ac:dyDescent="0.25">
      <c r="A855" s="516"/>
      <c r="B855" s="516"/>
      <c r="C855" s="516"/>
      <c r="D855" s="511"/>
      <c r="E855" s="517" t="s">
        <v>942</v>
      </c>
      <c r="F855" s="523"/>
      <c r="G855" s="524">
        <f>SUM(H853:H854)</f>
        <v>0</v>
      </c>
      <c r="H855" s="513"/>
      <c r="I855" s="964"/>
      <c r="J855" s="108"/>
      <c r="K855" s="135"/>
      <c r="L855" s="108"/>
      <c r="M855" s="108"/>
      <c r="N855" s="108"/>
      <c r="O855" s="135"/>
      <c r="Q855" s="108"/>
      <c r="R855" s="108"/>
      <c r="S855" s="120"/>
      <c r="T855" s="121"/>
      <c r="U855" s="121"/>
      <c r="V855" s="121"/>
      <c r="W855" s="892"/>
      <c r="X855" s="109"/>
      <c r="Y855" s="108"/>
      <c r="Z855" s="108"/>
      <c r="AA855" s="108"/>
    </row>
    <row r="856" spans="1:27" x14ac:dyDescent="0.25">
      <c r="A856" s="514"/>
      <c r="B856" s="514"/>
      <c r="C856" s="514"/>
      <c r="D856" s="515"/>
      <c r="E856" s="505" t="s">
        <v>949</v>
      </c>
      <c r="F856" s="526"/>
      <c r="G856" s="527">
        <f>G851+G855</f>
        <v>0</v>
      </c>
      <c r="H856" s="513">
        <f>ROUND(G856,2)</f>
        <v>0</v>
      </c>
      <c r="I856" s="964"/>
      <c r="J856" s="108"/>
      <c r="K856" s="135"/>
      <c r="L856" s="108"/>
      <c r="M856" s="108"/>
      <c r="N856" s="108"/>
      <c r="O856" s="135"/>
      <c r="Q856" s="108"/>
      <c r="R856" s="108"/>
      <c r="S856" s="120"/>
      <c r="T856" s="121"/>
      <c r="U856" s="121"/>
      <c r="V856" s="121"/>
      <c r="W856" s="892"/>
      <c r="X856" s="109"/>
      <c r="Y856" s="108"/>
      <c r="Z856" s="108"/>
      <c r="AA856" s="108"/>
    </row>
    <row r="857" spans="1:27" ht="12.75" customHeight="1" x14ac:dyDescent="0.25">
      <c r="A857" s="1025">
        <v>24</v>
      </c>
      <c r="B857" s="476"/>
      <c r="C857" s="476"/>
      <c r="D857" s="477"/>
      <c r="E857" s="901" t="s">
        <v>1426</v>
      </c>
      <c r="F857" s="478"/>
      <c r="G857" s="479"/>
      <c r="H857" s="479"/>
      <c r="I857" s="964"/>
      <c r="J857" s="108"/>
      <c r="K857" s="135"/>
      <c r="L857" s="108"/>
      <c r="M857" s="108"/>
      <c r="N857" s="108"/>
      <c r="O857" s="135"/>
      <c r="Q857" s="108"/>
      <c r="R857" s="108"/>
      <c r="S857" s="120"/>
      <c r="T857" s="121"/>
      <c r="U857" s="121"/>
      <c r="V857" s="121"/>
      <c r="W857" s="892"/>
      <c r="X857" s="109"/>
      <c r="Y857" s="108"/>
      <c r="Z857" s="108"/>
      <c r="AA857" s="108"/>
    </row>
    <row r="858" spans="1:27" ht="12.75" customHeight="1" x14ac:dyDescent="0.25">
      <c r="A858" s="1025" t="s">
        <v>2193</v>
      </c>
      <c r="B858" s="476"/>
      <c r="C858" s="476"/>
      <c r="D858" s="477"/>
      <c r="E858" s="904" t="s">
        <v>1432</v>
      </c>
      <c r="F858" s="478"/>
      <c r="G858" s="479"/>
      <c r="H858" s="479"/>
      <c r="I858" s="964"/>
      <c r="J858" s="108"/>
      <c r="K858" s="135"/>
      <c r="L858" s="108"/>
      <c r="M858" s="108"/>
      <c r="N858" s="108"/>
      <c r="O858" s="135"/>
      <c r="Q858" s="108"/>
      <c r="R858" s="108"/>
      <c r="S858" s="120"/>
      <c r="T858" s="121"/>
      <c r="U858" s="121"/>
      <c r="V858" s="121"/>
      <c r="W858" s="892"/>
      <c r="X858" s="109"/>
      <c r="Y858" s="108"/>
      <c r="Z858" s="108"/>
      <c r="AA858" s="108"/>
    </row>
    <row r="859" spans="1:27" ht="31.5" customHeight="1" x14ac:dyDescent="0.25">
      <c r="A859" s="486" t="s">
        <v>2194</v>
      </c>
      <c r="B859" s="248"/>
      <c r="C859" s="248"/>
      <c r="D859" s="248" t="s">
        <v>175</v>
      </c>
      <c r="E859" s="254" t="s">
        <v>289</v>
      </c>
      <c r="F859" s="250" t="s">
        <v>934</v>
      </c>
      <c r="G859" s="192"/>
      <c r="H859" s="192">
        <f>G859*F859</f>
        <v>0</v>
      </c>
      <c r="I859" s="964"/>
      <c r="J859" s="108"/>
      <c r="K859" s="135"/>
      <c r="L859" s="108"/>
      <c r="M859" s="108"/>
      <c r="N859" s="108"/>
      <c r="O859" s="135"/>
      <c r="Q859" s="108"/>
      <c r="R859" s="108"/>
      <c r="S859" s="120"/>
      <c r="T859" s="121"/>
      <c r="U859" s="121"/>
      <c r="V859" s="121"/>
      <c r="W859" s="892"/>
      <c r="X859" s="109"/>
      <c r="Y859" s="108"/>
      <c r="Z859" s="108"/>
      <c r="AA859" s="108"/>
    </row>
    <row r="860" spans="1:27" ht="24.75" customHeight="1" x14ac:dyDescent="0.25">
      <c r="A860" s="486" t="s">
        <v>2195</v>
      </c>
      <c r="B860" s="248"/>
      <c r="C860" s="248"/>
      <c r="D860" s="248" t="s">
        <v>175</v>
      </c>
      <c r="E860" s="254" t="s">
        <v>935</v>
      </c>
      <c r="F860" s="250" t="s">
        <v>934</v>
      </c>
      <c r="G860" s="192"/>
      <c r="H860" s="192">
        <f>G860*F860</f>
        <v>0</v>
      </c>
      <c r="I860" s="964"/>
      <c r="J860" s="108"/>
      <c r="K860" s="135"/>
      <c r="L860" s="108"/>
      <c r="M860" s="108"/>
      <c r="N860" s="108"/>
      <c r="O860" s="135"/>
      <c r="Q860" s="108"/>
      <c r="R860" s="108"/>
      <c r="S860" s="120"/>
      <c r="T860" s="121"/>
      <c r="U860" s="121"/>
      <c r="V860" s="121"/>
      <c r="W860" s="892"/>
      <c r="X860" s="109"/>
      <c r="Y860" s="108"/>
      <c r="Z860" s="108"/>
      <c r="AA860" s="108"/>
    </row>
    <row r="861" spans="1:27" ht="52.5" customHeight="1" x14ac:dyDescent="0.25">
      <c r="A861" s="486" t="s">
        <v>2196</v>
      </c>
      <c r="B861" s="254"/>
      <c r="C861" s="254"/>
      <c r="D861" s="248" t="s">
        <v>133</v>
      </c>
      <c r="E861" s="902" t="s">
        <v>1433</v>
      </c>
      <c r="F861" s="250">
        <v>50</v>
      </c>
      <c r="G861" s="192"/>
      <c r="H861" s="192">
        <f t="shared" ref="H861:H864" si="53">G861*F861</f>
        <v>0</v>
      </c>
      <c r="I861" s="964"/>
      <c r="J861" s="108"/>
      <c r="K861" s="135"/>
      <c r="L861" s="108"/>
      <c r="M861" s="108"/>
      <c r="N861" s="108"/>
      <c r="O861" s="135"/>
      <c r="Q861" s="108"/>
      <c r="R861" s="108"/>
      <c r="S861" s="120"/>
      <c r="T861" s="121"/>
      <c r="U861" s="121"/>
      <c r="V861" s="121"/>
      <c r="W861" s="892"/>
      <c r="X861" s="109"/>
      <c r="Y861" s="108"/>
      <c r="Z861" s="108"/>
      <c r="AA861" s="108"/>
    </row>
    <row r="862" spans="1:27" ht="31.5" customHeight="1" x14ac:dyDescent="0.25">
      <c r="A862" s="486" t="s">
        <v>2197</v>
      </c>
      <c r="B862" s="254"/>
      <c r="C862" s="254"/>
      <c r="D862" s="248" t="s">
        <v>133</v>
      </c>
      <c r="E862" s="254" t="s">
        <v>936</v>
      </c>
      <c r="F862" s="250">
        <v>75</v>
      </c>
      <c r="G862" s="192"/>
      <c r="H862" s="192">
        <f t="shared" si="53"/>
        <v>0</v>
      </c>
      <c r="I862" s="964"/>
      <c r="J862" s="108"/>
      <c r="K862" s="135"/>
      <c r="L862" s="108"/>
      <c r="M862" s="108"/>
      <c r="N862" s="108"/>
      <c r="O862" s="135"/>
      <c r="Q862" s="108"/>
      <c r="R862" s="108"/>
      <c r="S862" s="120"/>
      <c r="T862" s="121"/>
      <c r="U862" s="121"/>
      <c r="V862" s="121"/>
      <c r="W862" s="892"/>
      <c r="X862" s="109"/>
      <c r="Y862" s="108"/>
      <c r="Z862" s="108"/>
      <c r="AA862" s="108"/>
    </row>
    <row r="863" spans="1:27" ht="42.75" customHeight="1" x14ac:dyDescent="0.25">
      <c r="A863" s="486" t="s">
        <v>2198</v>
      </c>
      <c r="B863" s="254"/>
      <c r="C863" s="254"/>
      <c r="D863" s="248" t="s">
        <v>130</v>
      </c>
      <c r="E863" s="254" t="s">
        <v>937</v>
      </c>
      <c r="F863" s="250">
        <v>2</v>
      </c>
      <c r="G863" s="192"/>
      <c r="H863" s="192">
        <f t="shared" si="53"/>
        <v>0</v>
      </c>
      <c r="I863" s="964"/>
      <c r="J863" s="108"/>
      <c r="K863" s="135"/>
      <c r="L863" s="108"/>
      <c r="M863" s="108"/>
      <c r="N863" s="108"/>
      <c r="O863" s="135"/>
      <c r="Q863" s="108"/>
      <c r="R863" s="108"/>
      <c r="S863" s="120"/>
      <c r="T863" s="121"/>
      <c r="U863" s="121"/>
      <c r="V863" s="121"/>
      <c r="W863" s="892"/>
      <c r="X863" s="109"/>
      <c r="Y863" s="108"/>
      <c r="Z863" s="108"/>
      <c r="AA863" s="108"/>
    </row>
    <row r="864" spans="1:27" ht="27.75" customHeight="1" x14ac:dyDescent="0.25">
      <c r="A864" s="486" t="s">
        <v>2199</v>
      </c>
      <c r="B864" s="254"/>
      <c r="C864" s="254"/>
      <c r="D864" s="248" t="s">
        <v>130</v>
      </c>
      <c r="E864" s="254" t="s">
        <v>938</v>
      </c>
      <c r="F864" s="250">
        <v>1</v>
      </c>
      <c r="G864" s="192"/>
      <c r="H864" s="192">
        <f t="shared" si="53"/>
        <v>0</v>
      </c>
      <c r="I864" s="964"/>
      <c r="J864" s="108"/>
      <c r="K864" s="135"/>
      <c r="L864" s="108"/>
      <c r="M864" s="108"/>
      <c r="N864" s="108"/>
      <c r="O864" s="135"/>
      <c r="Q864" s="108"/>
      <c r="R864" s="108"/>
      <c r="S864" s="120"/>
      <c r="T864" s="121"/>
      <c r="U864" s="121"/>
      <c r="V864" s="121"/>
      <c r="W864" s="892"/>
      <c r="X864" s="109"/>
      <c r="Y864" s="108"/>
      <c r="Z864" s="108"/>
      <c r="AA864" s="108"/>
    </row>
    <row r="865" spans="1:27" ht="12.75" customHeight="1" x14ac:dyDescent="0.25">
      <c r="A865" s="1025" t="s">
        <v>2200</v>
      </c>
      <c r="B865" s="476"/>
      <c r="C865" s="476"/>
      <c r="D865" s="477"/>
      <c r="E865" s="901" t="s">
        <v>1427</v>
      </c>
      <c r="F865" s="478"/>
      <c r="G865" s="479"/>
      <c r="H865" s="479"/>
      <c r="I865" s="964"/>
      <c r="J865" s="108"/>
      <c r="K865" s="135"/>
      <c r="L865" s="108"/>
      <c r="M865" s="108"/>
      <c r="N865" s="108"/>
      <c r="O865" s="135"/>
      <c r="Q865" s="108"/>
      <c r="R865" s="108"/>
      <c r="S865" s="120"/>
      <c r="T865" s="121"/>
      <c r="U865" s="121"/>
      <c r="V865" s="121"/>
      <c r="W865" s="892"/>
      <c r="X865" s="109"/>
      <c r="Y865" s="108"/>
      <c r="Z865" s="108"/>
      <c r="AA865" s="108"/>
    </row>
    <row r="866" spans="1:27" ht="28.5" customHeight="1" x14ac:dyDescent="0.25">
      <c r="A866" s="486" t="s">
        <v>2201</v>
      </c>
      <c r="B866" s="248" t="str">
        <f>'CPU - PARTE 1'!B233</f>
        <v>CPU-25</v>
      </c>
      <c r="C866" s="248"/>
      <c r="D866" s="248" t="s">
        <v>175</v>
      </c>
      <c r="E866" s="254" t="s">
        <v>933</v>
      </c>
      <c r="F866" s="250">
        <v>825</v>
      </c>
      <c r="G866" s="192">
        <f>'CPU - PARTE 1'!H237</f>
        <v>0</v>
      </c>
      <c r="H866" s="192">
        <f>G866*F866</f>
        <v>0</v>
      </c>
      <c r="I866" s="964"/>
      <c r="J866" s="108"/>
      <c r="K866" s="135"/>
      <c r="L866" s="108"/>
      <c r="M866" s="108"/>
      <c r="N866" s="108"/>
      <c r="O866" s="135"/>
      <c r="Q866" s="108"/>
      <c r="R866" s="108"/>
      <c r="S866" s="120"/>
      <c r="T866" s="121"/>
      <c r="U866" s="121"/>
      <c r="V866" s="121"/>
      <c r="W866" s="892"/>
      <c r="X866" s="109"/>
      <c r="Y866" s="108"/>
      <c r="Z866" s="108"/>
      <c r="AA866" s="108"/>
    </row>
    <row r="867" spans="1:27" ht="53.25" customHeight="1" x14ac:dyDescent="0.25">
      <c r="A867" s="186" t="s">
        <v>2202</v>
      </c>
      <c r="B867" s="254"/>
      <c r="C867" s="254"/>
      <c r="D867" s="903" t="s">
        <v>133</v>
      </c>
      <c r="E867" s="902" t="s">
        <v>1428</v>
      </c>
      <c r="F867" s="250">
        <v>50</v>
      </c>
      <c r="G867" s="192"/>
      <c r="H867" s="192">
        <f>G867*F867</f>
        <v>0</v>
      </c>
      <c r="I867" s="964"/>
      <c r="J867" s="108"/>
      <c r="K867" s="135"/>
      <c r="L867" s="108"/>
      <c r="M867" s="108"/>
      <c r="N867" s="108"/>
      <c r="O867" s="135"/>
      <c r="Q867" s="108"/>
      <c r="R867" s="108"/>
      <c r="S867" s="120"/>
      <c r="T867" s="121"/>
      <c r="U867" s="121"/>
      <c r="V867" s="121"/>
      <c r="W867" s="892"/>
      <c r="X867" s="109"/>
      <c r="Y867" s="108"/>
      <c r="Z867" s="108"/>
      <c r="AA867" s="108"/>
    </row>
    <row r="868" spans="1:27" ht="48" customHeight="1" x14ac:dyDescent="0.25">
      <c r="A868" s="486" t="s">
        <v>2203</v>
      </c>
      <c r="B868" s="254"/>
      <c r="C868" s="254"/>
      <c r="D868" s="903" t="s">
        <v>1036</v>
      </c>
      <c r="E868" s="902" t="s">
        <v>1430</v>
      </c>
      <c r="F868" s="250">
        <v>100</v>
      </c>
      <c r="G868" s="192"/>
      <c r="H868" s="192">
        <f t="shared" ref="H868:H873" si="54">G868*F868</f>
        <v>0</v>
      </c>
      <c r="I868" s="964"/>
      <c r="J868" s="108"/>
      <c r="K868" s="135"/>
      <c r="L868" s="108"/>
      <c r="M868" s="108"/>
      <c r="N868" s="108"/>
      <c r="O868" s="135"/>
      <c r="Q868" s="108"/>
      <c r="R868" s="108"/>
      <c r="S868" s="120"/>
      <c r="T868" s="121"/>
      <c r="U868" s="121"/>
      <c r="V868" s="121"/>
      <c r="W868" s="892"/>
      <c r="X868" s="109"/>
      <c r="Y868" s="108"/>
      <c r="Z868" s="108"/>
      <c r="AA868" s="108"/>
    </row>
    <row r="869" spans="1:27" ht="51" x14ac:dyDescent="0.25">
      <c r="A869" s="186" t="s">
        <v>2204</v>
      </c>
      <c r="B869" s="254"/>
      <c r="C869" s="254"/>
      <c r="D869" s="903" t="s">
        <v>179</v>
      </c>
      <c r="E869" s="902" t="s">
        <v>1431</v>
      </c>
      <c r="F869" s="250">
        <v>96</v>
      </c>
      <c r="G869" s="192"/>
      <c r="H869" s="192">
        <f t="shared" si="54"/>
        <v>0</v>
      </c>
      <c r="I869" s="964"/>
      <c r="J869" s="108"/>
      <c r="K869" s="135"/>
      <c r="L869" s="108"/>
      <c r="M869" s="108"/>
      <c r="N869" s="108"/>
      <c r="O869" s="135"/>
      <c r="Q869" s="108"/>
      <c r="R869" s="108"/>
      <c r="S869" s="120"/>
      <c r="T869" s="121"/>
      <c r="U869" s="121"/>
      <c r="V869" s="121"/>
      <c r="W869" s="892"/>
      <c r="X869" s="109"/>
      <c r="Y869" s="108"/>
      <c r="Z869" s="108"/>
      <c r="AA869" s="108"/>
    </row>
    <row r="870" spans="1:27" ht="51" x14ac:dyDescent="0.25">
      <c r="A870" s="486" t="s">
        <v>2281</v>
      </c>
      <c r="B870" s="254"/>
      <c r="C870" s="254"/>
      <c r="D870" s="248" t="s">
        <v>175</v>
      </c>
      <c r="E870" s="254" t="s">
        <v>1429</v>
      </c>
      <c r="F870" s="250">
        <v>12</v>
      </c>
      <c r="G870" s="192"/>
      <c r="H870" s="192">
        <f t="shared" si="54"/>
        <v>0</v>
      </c>
      <c r="I870" s="964"/>
      <c r="J870" s="108"/>
      <c r="K870" s="135"/>
      <c r="L870" s="108"/>
      <c r="M870" s="108"/>
      <c r="N870" s="108"/>
      <c r="O870" s="135"/>
      <c r="Q870" s="108"/>
      <c r="R870" s="108"/>
      <c r="S870" s="120"/>
      <c r="T870" s="121"/>
      <c r="U870" s="121"/>
      <c r="V870" s="121"/>
      <c r="W870" s="892"/>
      <c r="X870" s="109"/>
      <c r="Y870" s="108"/>
      <c r="Z870" s="108"/>
      <c r="AA870" s="108"/>
    </row>
    <row r="871" spans="1:27" ht="54" customHeight="1" x14ac:dyDescent="0.25">
      <c r="A871" s="486" t="s">
        <v>2282</v>
      </c>
      <c r="B871" s="254"/>
      <c r="C871" s="254"/>
      <c r="D871" s="248" t="s">
        <v>175</v>
      </c>
      <c r="E871" s="254" t="s">
        <v>2283</v>
      </c>
      <c r="F871" s="250">
        <v>60</v>
      </c>
      <c r="G871" s="192"/>
      <c r="H871" s="192">
        <f t="shared" si="54"/>
        <v>0</v>
      </c>
      <c r="I871" s="964"/>
      <c r="J871" s="108"/>
      <c r="K871" s="135"/>
      <c r="L871" s="108"/>
      <c r="M871" s="108"/>
      <c r="N871" s="108"/>
      <c r="O871" s="135"/>
      <c r="Q871" s="108"/>
      <c r="R871" s="108"/>
      <c r="S871" s="120"/>
      <c r="T871" s="121"/>
      <c r="U871" s="121"/>
      <c r="V871" s="121"/>
      <c r="W871" s="892"/>
      <c r="X871" s="109"/>
      <c r="Y871" s="108"/>
      <c r="Z871" s="108"/>
      <c r="AA871" s="108"/>
    </row>
    <row r="872" spans="1:27" ht="54" customHeight="1" x14ac:dyDescent="0.25">
      <c r="A872" s="486" t="s">
        <v>2284</v>
      </c>
      <c r="B872" s="254"/>
      <c r="C872" s="254"/>
      <c r="D872" s="248" t="s">
        <v>1036</v>
      </c>
      <c r="E872" s="254" t="s">
        <v>2285</v>
      </c>
      <c r="F872" s="250">
        <v>100</v>
      </c>
      <c r="G872" s="192"/>
      <c r="H872" s="192">
        <f t="shared" si="54"/>
        <v>0</v>
      </c>
      <c r="I872" s="964"/>
      <c r="J872" s="108"/>
      <c r="K872" s="135"/>
      <c r="L872" s="108"/>
      <c r="M872" s="108"/>
      <c r="N872" s="108"/>
      <c r="O872" s="135"/>
      <c r="Q872" s="108"/>
      <c r="R872" s="108"/>
      <c r="S872" s="120"/>
      <c r="T872" s="121"/>
      <c r="U872" s="121"/>
      <c r="V872" s="121"/>
      <c r="W872" s="892"/>
      <c r="X872" s="109"/>
      <c r="Y872" s="108"/>
      <c r="Z872" s="108"/>
      <c r="AA872" s="108"/>
    </row>
    <row r="873" spans="1:27" ht="54" customHeight="1" x14ac:dyDescent="0.25">
      <c r="A873" s="486" t="s">
        <v>2286</v>
      </c>
      <c r="B873" s="254"/>
      <c r="C873" s="254"/>
      <c r="D873" s="248" t="s">
        <v>133</v>
      </c>
      <c r="E873" s="254" t="s">
        <v>2287</v>
      </c>
      <c r="F873" s="250">
        <v>60</v>
      </c>
      <c r="G873" s="192"/>
      <c r="H873" s="192">
        <f t="shared" si="54"/>
        <v>0</v>
      </c>
      <c r="I873" s="964"/>
      <c r="J873" s="108"/>
      <c r="K873" s="135"/>
      <c r="L873" s="108"/>
      <c r="M873" s="108"/>
      <c r="N873" s="108"/>
      <c r="O873" s="135"/>
      <c r="Q873" s="108"/>
      <c r="R873" s="108"/>
      <c r="S873" s="120"/>
      <c r="T873" s="121"/>
      <c r="U873" s="121"/>
      <c r="V873" s="121"/>
      <c r="W873" s="892"/>
      <c r="X873" s="109"/>
      <c r="Y873" s="108"/>
      <c r="Z873" s="108"/>
      <c r="AA873" s="108"/>
    </row>
    <row r="874" spans="1:27" ht="54" customHeight="1" x14ac:dyDescent="0.25">
      <c r="A874" s="486" t="s">
        <v>2288</v>
      </c>
      <c r="B874" s="254"/>
      <c r="C874" s="254"/>
      <c r="D874" s="248" t="s">
        <v>151</v>
      </c>
      <c r="E874" s="254" t="s">
        <v>2289</v>
      </c>
      <c r="F874" s="250">
        <v>60</v>
      </c>
      <c r="G874" s="192"/>
      <c r="H874" s="192">
        <f>G874*F874</f>
        <v>0</v>
      </c>
      <c r="I874" s="964"/>
      <c r="J874" s="108"/>
      <c r="K874" s="135"/>
      <c r="L874" s="108"/>
      <c r="M874" s="108"/>
      <c r="N874" s="108"/>
      <c r="O874" s="135"/>
      <c r="Q874" s="108"/>
      <c r="R874" s="108"/>
      <c r="S874" s="120"/>
      <c r="T874" s="121"/>
      <c r="U874" s="121"/>
      <c r="V874" s="121"/>
      <c r="W874" s="892"/>
      <c r="X874" s="109"/>
      <c r="Y874" s="108"/>
      <c r="Z874" s="108"/>
      <c r="AA874" s="108"/>
    </row>
    <row r="875" spans="1:27" ht="12.75" customHeight="1" x14ac:dyDescent="0.25">
      <c r="A875" s="464"/>
      <c r="B875" s="465"/>
      <c r="C875" s="465"/>
      <c r="D875" s="466"/>
      <c r="E875" s="905" t="s">
        <v>1434</v>
      </c>
      <c r="F875" s="466"/>
      <c r="G875" s="468"/>
      <c r="H875" s="469">
        <f>SUM(H859:H874)</f>
        <v>0</v>
      </c>
      <c r="I875" s="964"/>
      <c r="J875" s="108"/>
      <c r="K875" s="135"/>
      <c r="L875" s="108"/>
      <c r="M875" s="108"/>
      <c r="N875" s="108"/>
      <c r="O875" s="135"/>
      <c r="Q875" s="108"/>
      <c r="R875" s="108"/>
      <c r="S875" s="120"/>
      <c r="T875" s="121"/>
      <c r="U875" s="121"/>
      <c r="V875" s="121"/>
      <c r="W875" s="892"/>
      <c r="X875" s="109"/>
      <c r="Y875" s="108"/>
      <c r="Z875" s="108"/>
      <c r="AA875" s="108"/>
    </row>
    <row r="876" spans="1:27" ht="12.75" customHeight="1" x14ac:dyDescent="0.25">
      <c r="A876" s="186"/>
      <c r="B876" s="254"/>
      <c r="C876" s="254"/>
      <c r="D876" s="248"/>
      <c r="E876" s="254"/>
      <c r="F876" s="250"/>
      <c r="G876" s="192"/>
      <c r="H876" s="192"/>
      <c r="I876" s="964"/>
      <c r="J876" s="108"/>
      <c r="K876" s="135"/>
      <c r="L876" s="108"/>
      <c r="M876" s="108"/>
      <c r="N876" s="108"/>
      <c r="O876" s="135"/>
      <c r="Q876" s="108"/>
      <c r="R876" s="108"/>
      <c r="S876" s="120"/>
      <c r="T876" s="121"/>
      <c r="U876" s="121"/>
      <c r="V876" s="121"/>
      <c r="W876" s="892"/>
      <c r="X876" s="109"/>
      <c r="Y876" s="108"/>
      <c r="Z876" s="108"/>
      <c r="AA876" s="108"/>
    </row>
    <row r="877" spans="1:27" ht="12.75" customHeight="1" x14ac:dyDescent="0.25">
      <c r="A877" s="480">
        <v>25</v>
      </c>
      <c r="B877" s="481"/>
      <c r="C877" s="481"/>
      <c r="D877" s="482"/>
      <c r="E877" s="483" t="s">
        <v>928</v>
      </c>
      <c r="F877" s="484"/>
      <c r="G877" s="485"/>
      <c r="H877" s="485"/>
      <c r="I877" s="964"/>
      <c r="J877" s="108"/>
      <c r="K877" s="135"/>
      <c r="L877" s="108"/>
      <c r="M877" s="108"/>
      <c r="N877" s="108"/>
      <c r="O877" s="135"/>
      <c r="Q877" s="108"/>
      <c r="R877" s="108"/>
      <c r="S877" s="120"/>
      <c r="T877" s="121"/>
      <c r="U877" s="121"/>
      <c r="V877" s="121"/>
      <c r="W877" s="122"/>
      <c r="X877" s="109"/>
      <c r="Y877" s="108"/>
      <c r="Z877" s="108"/>
      <c r="AA877" s="108"/>
    </row>
    <row r="878" spans="1:27" ht="34.5" customHeight="1" x14ac:dyDescent="0.25">
      <c r="A878" s="486" t="s">
        <v>482</v>
      </c>
      <c r="B878" s="251" t="str">
        <f>'CPU PARTE 2 - BIBLIOTECA'!B83</f>
        <v>CPU-8B</v>
      </c>
      <c r="C878" s="251"/>
      <c r="D878" s="252" t="s">
        <v>130</v>
      </c>
      <c r="E878" s="264" t="s">
        <v>472</v>
      </c>
      <c r="F878" s="253">
        <v>2</v>
      </c>
      <c r="G878" s="253">
        <f>'CPU PARTE 2 - BIBLIOTECA'!G87</f>
        <v>0</v>
      </c>
      <c r="H878" s="253">
        <f t="shared" ref="H878:H881" si="55">G878*F878</f>
        <v>0</v>
      </c>
      <c r="I878" s="964"/>
      <c r="J878" s="108"/>
      <c r="K878" s="135"/>
      <c r="L878" s="108"/>
      <c r="M878" s="108"/>
      <c r="N878" s="108"/>
      <c r="O878" s="135"/>
      <c r="Q878" s="108"/>
      <c r="R878" s="108"/>
      <c r="S878" s="120"/>
      <c r="T878" s="121"/>
      <c r="U878" s="121"/>
      <c r="V878" s="121"/>
      <c r="W878" s="122"/>
      <c r="X878" s="109"/>
      <c r="Y878" s="108"/>
      <c r="Z878" s="108"/>
      <c r="AA878" s="108"/>
    </row>
    <row r="879" spans="1:27" ht="34.5" customHeight="1" x14ac:dyDescent="0.25">
      <c r="A879" s="486" t="s">
        <v>1037</v>
      </c>
      <c r="B879" s="251" t="str">
        <f>'CPU PARTE 2 - BIBLIOTECA'!B89</f>
        <v>CPU-9B</v>
      </c>
      <c r="C879" s="251"/>
      <c r="D879" s="252" t="s">
        <v>130</v>
      </c>
      <c r="E879" s="264" t="s">
        <v>474</v>
      </c>
      <c r="F879" s="253">
        <v>4</v>
      </c>
      <c r="G879" s="253">
        <f>'CPU PARTE 2 - BIBLIOTECA'!G93</f>
        <v>0</v>
      </c>
      <c r="H879" s="253">
        <f t="shared" si="55"/>
        <v>0</v>
      </c>
      <c r="I879" s="964"/>
      <c r="J879" s="108"/>
      <c r="K879" s="135"/>
      <c r="L879" s="108"/>
      <c r="M879" s="108"/>
      <c r="N879" s="108"/>
      <c r="O879" s="135"/>
      <c r="Q879" s="108"/>
      <c r="R879" s="108"/>
      <c r="S879" s="120"/>
      <c r="T879" s="121"/>
      <c r="U879" s="121"/>
      <c r="V879" s="121"/>
      <c r="W879" s="122"/>
      <c r="X879" s="109"/>
      <c r="Y879" s="108"/>
      <c r="Z879" s="108"/>
      <c r="AA879" s="108"/>
    </row>
    <row r="880" spans="1:27" ht="34.5" customHeight="1" x14ac:dyDescent="0.25">
      <c r="A880" s="486" t="s">
        <v>1038</v>
      </c>
      <c r="B880" s="251"/>
      <c r="C880" s="251"/>
      <c r="D880" s="252" t="s">
        <v>130</v>
      </c>
      <c r="E880" s="264" t="s">
        <v>475</v>
      </c>
      <c r="F880" s="253">
        <v>24</v>
      </c>
      <c r="G880" s="253"/>
      <c r="H880" s="253">
        <f t="shared" si="55"/>
        <v>0</v>
      </c>
      <c r="I880" s="964"/>
      <c r="J880" s="108"/>
      <c r="K880" s="135"/>
      <c r="L880" s="108"/>
      <c r="M880" s="108"/>
      <c r="N880" s="108"/>
      <c r="O880" s="135"/>
      <c r="Q880" s="108"/>
      <c r="R880" s="193"/>
      <c r="S880" s="120"/>
      <c r="T880" s="121"/>
      <c r="U880" s="121"/>
      <c r="V880" s="121"/>
      <c r="W880" s="122"/>
      <c r="X880" s="109"/>
      <c r="Y880" s="108"/>
      <c r="Z880" s="108"/>
      <c r="AA880" s="108"/>
    </row>
    <row r="881" spans="1:27" ht="60" x14ac:dyDescent="0.25">
      <c r="A881" s="486" t="s">
        <v>1039</v>
      </c>
      <c r="B881" s="251" t="str">
        <f>'CPU PARTE 2 - BIBLIOTECA'!B103</f>
        <v>CPU-11B</v>
      </c>
      <c r="C881" s="251"/>
      <c r="D881" s="252" t="s">
        <v>130</v>
      </c>
      <c r="E881" s="264" t="s">
        <v>477</v>
      </c>
      <c r="F881" s="253">
        <v>1</v>
      </c>
      <c r="G881" s="253">
        <f>'CPU PARTE 2 - BIBLIOTECA'!G106</f>
        <v>0</v>
      </c>
      <c r="H881" s="253">
        <f t="shared" si="55"/>
        <v>0</v>
      </c>
      <c r="I881" s="964"/>
      <c r="J881" s="108"/>
      <c r="K881" s="135"/>
      <c r="L881" s="108"/>
      <c r="M881" s="108"/>
      <c r="N881" s="108"/>
      <c r="O881" s="135"/>
      <c r="Q881" s="108"/>
      <c r="R881" s="193"/>
      <c r="S881" s="120"/>
      <c r="T881" s="121"/>
      <c r="U881" s="121"/>
      <c r="V881" s="121"/>
      <c r="W881" s="122"/>
      <c r="X881" s="109"/>
      <c r="Y881" s="108"/>
      <c r="Z881" s="108"/>
      <c r="AA881" s="108"/>
    </row>
    <row r="882" spans="1:27" ht="34.5" customHeight="1" x14ac:dyDescent="0.25">
      <c r="A882" s="486" t="s">
        <v>1040</v>
      </c>
      <c r="B882" s="251"/>
      <c r="C882" s="251"/>
      <c r="D882" s="252" t="s">
        <v>130</v>
      </c>
      <c r="E882" s="264" t="s">
        <v>677</v>
      </c>
      <c r="F882" s="253">
        <v>10</v>
      </c>
      <c r="G882" s="253"/>
      <c r="H882" s="253">
        <f t="shared" ref="H882:H886" si="56">ROUND(F882*G882,2)</f>
        <v>0</v>
      </c>
      <c r="I882" s="964"/>
      <c r="J882" s="190"/>
      <c r="K882" s="135"/>
      <c r="L882" s="108"/>
      <c r="M882" s="108"/>
      <c r="N882" s="108"/>
      <c r="O882" s="135"/>
      <c r="Q882" s="487"/>
      <c r="R882" s="108"/>
      <c r="S882" s="120"/>
      <c r="T882" s="121"/>
      <c r="U882" s="121"/>
      <c r="V882" s="121"/>
      <c r="W882" s="122"/>
      <c r="X882" s="109"/>
      <c r="Y882" s="108"/>
      <c r="Z882" s="108"/>
      <c r="AA882" s="108"/>
    </row>
    <row r="883" spans="1:27" ht="34.5" customHeight="1" x14ac:dyDescent="0.25">
      <c r="A883" s="486" t="s">
        <v>1041</v>
      </c>
      <c r="B883" s="251" t="str">
        <f>'CPU - PARTE 1'!B217</f>
        <v>CPU-24</v>
      </c>
      <c r="C883" s="251"/>
      <c r="D883" s="252" t="s">
        <v>133</v>
      </c>
      <c r="E883" s="264" t="s">
        <v>2221</v>
      </c>
      <c r="F883" s="253">
        <v>4</v>
      </c>
      <c r="G883" s="253">
        <f>'CPU - PARTE 1'!H225</f>
        <v>0</v>
      </c>
      <c r="H883" s="253">
        <f t="shared" si="56"/>
        <v>0</v>
      </c>
      <c r="I883" s="964"/>
      <c r="J883" s="190"/>
      <c r="K883" s="135"/>
      <c r="L883" s="108"/>
      <c r="M883" s="108"/>
      <c r="N883" s="108"/>
      <c r="O883" s="135"/>
      <c r="Q883" s="108"/>
      <c r="R883" s="108"/>
      <c r="S883" s="120"/>
      <c r="T883" s="121"/>
      <c r="U883" s="121"/>
      <c r="V883" s="121"/>
      <c r="W883" s="122"/>
      <c r="X883" s="109"/>
      <c r="Y883" s="108"/>
      <c r="Z883" s="108"/>
      <c r="AA883" s="108"/>
    </row>
    <row r="884" spans="1:27" ht="34.5" customHeight="1" x14ac:dyDescent="0.25">
      <c r="A884" s="486" t="s">
        <v>2205</v>
      </c>
      <c r="B884" s="251" t="str">
        <f>'CPU - PARTE 1'!B253</f>
        <v>CPU-27</v>
      </c>
      <c r="C884" s="251"/>
      <c r="D884" s="252" t="s">
        <v>133</v>
      </c>
      <c r="E884" s="264" t="s">
        <v>478</v>
      </c>
      <c r="F884" s="253">
        <v>20</v>
      </c>
      <c r="G884" s="253">
        <f>'CPU - PARTE 1'!H258</f>
        <v>0</v>
      </c>
      <c r="H884" s="253">
        <f t="shared" si="56"/>
        <v>0</v>
      </c>
      <c r="I884" s="964"/>
      <c r="J884" s="190"/>
      <c r="K884" s="135"/>
      <c r="L884" s="108"/>
      <c r="M884" s="108"/>
      <c r="N884" s="108"/>
      <c r="O884" s="135"/>
      <c r="Q884" s="108"/>
      <c r="R884" s="108"/>
      <c r="S884" s="120"/>
      <c r="T884" s="121"/>
      <c r="U884" s="121"/>
      <c r="V884" s="121"/>
      <c r="W884" s="892"/>
      <c r="X884" s="109"/>
      <c r="Y884" s="108"/>
      <c r="Z884" s="108"/>
      <c r="AA884" s="108"/>
    </row>
    <row r="885" spans="1:27" ht="34.5" customHeight="1" x14ac:dyDescent="0.25">
      <c r="A885" s="486" t="s">
        <v>2206</v>
      </c>
      <c r="B885" s="251"/>
      <c r="C885" s="251"/>
      <c r="D885" s="252" t="s">
        <v>151</v>
      </c>
      <c r="E885" s="264" t="s">
        <v>479</v>
      </c>
      <c r="F885" s="253">
        <v>640</v>
      </c>
      <c r="G885" s="253"/>
      <c r="H885" s="253">
        <f t="shared" si="56"/>
        <v>0</v>
      </c>
      <c r="I885" s="964"/>
      <c r="J885" s="190"/>
      <c r="K885" s="135"/>
      <c r="L885" s="108"/>
      <c r="M885" s="108"/>
      <c r="N885" s="108"/>
      <c r="O885" s="135"/>
      <c r="Q885" s="108"/>
      <c r="R885" s="108"/>
      <c r="S885" s="120"/>
      <c r="T885" s="121"/>
      <c r="U885" s="121"/>
      <c r="V885" s="121"/>
      <c r="W885" s="122"/>
      <c r="X885" s="109"/>
      <c r="Y885" s="108"/>
      <c r="Z885" s="108"/>
      <c r="AA885" s="108"/>
    </row>
    <row r="886" spans="1:27" ht="34.5" customHeight="1" x14ac:dyDescent="0.25">
      <c r="A886" s="486" t="s">
        <v>2207</v>
      </c>
      <c r="B886" s="251"/>
      <c r="C886" s="251"/>
      <c r="D886" s="252" t="s">
        <v>130</v>
      </c>
      <c r="E886" s="264" t="s">
        <v>480</v>
      </c>
      <c r="F886" s="253">
        <v>1</v>
      </c>
      <c r="G886" s="253"/>
      <c r="H886" s="253">
        <f t="shared" si="56"/>
        <v>0</v>
      </c>
      <c r="I886" s="964"/>
      <c r="J886" s="108"/>
      <c r="K886" s="135"/>
      <c r="L886" s="108"/>
      <c r="M886" s="108"/>
      <c r="N886" s="108"/>
      <c r="O886" s="135"/>
      <c r="Q886" s="108"/>
      <c r="R886" s="108"/>
      <c r="S886" s="120"/>
      <c r="T886" s="121"/>
      <c r="U886" s="121"/>
      <c r="V886" s="121"/>
      <c r="W886" s="122"/>
      <c r="X886" s="109"/>
      <c r="Y886" s="108"/>
      <c r="Z886" s="108"/>
      <c r="AA886" s="108"/>
    </row>
    <row r="887" spans="1:27" ht="12.75" customHeight="1" x14ac:dyDescent="0.25">
      <c r="A887" s="475"/>
      <c r="B887" s="476"/>
      <c r="C887" s="476"/>
      <c r="D887" s="477"/>
      <c r="E887" s="488" t="s">
        <v>929</v>
      </c>
      <c r="F887" s="489"/>
      <c r="G887" s="490"/>
      <c r="H887" s="491">
        <f>SUM(H878:H886)</f>
        <v>0</v>
      </c>
      <c r="I887" s="964"/>
      <c r="J887" s="108"/>
      <c r="K887" s="135"/>
      <c r="L887" s="108"/>
      <c r="M887" s="108"/>
      <c r="N887" s="108"/>
      <c r="O887" s="135"/>
      <c r="Q887" s="108"/>
      <c r="R887" s="108"/>
      <c r="S887" s="120"/>
      <c r="T887" s="121"/>
      <c r="U887" s="121"/>
      <c r="V887" s="121"/>
      <c r="W887" s="122"/>
      <c r="X887" s="109"/>
      <c r="Y887" s="108"/>
      <c r="Z887" s="108"/>
      <c r="AA887" s="108"/>
    </row>
    <row r="888" spans="1:27" ht="12.75" customHeight="1" x14ac:dyDescent="0.25">
      <c r="A888" s="492"/>
      <c r="B888" s="493"/>
      <c r="C888" s="493"/>
      <c r="D888" s="494"/>
      <c r="E888" s="495" t="s">
        <v>930</v>
      </c>
      <c r="F888" s="496"/>
      <c r="G888" s="497"/>
      <c r="H888" s="498">
        <f>H887+H418+H249+H245+H216+H212+H195+H175+H167+H150+H140+H129+H97+H394+H359+H330+H844+H875+H76+H72+H66+H51+H45+H29+H13</f>
        <v>0</v>
      </c>
      <c r="I888" s="965"/>
      <c r="J888" s="968"/>
      <c r="K888" s="135"/>
      <c r="L888" s="108"/>
      <c r="M888" s="108"/>
      <c r="N888" s="108"/>
      <c r="O888" s="135"/>
      <c r="Q888" s="108"/>
      <c r="R888" s="108"/>
      <c r="S888" s="120"/>
      <c r="T888" s="121"/>
      <c r="U888" s="121"/>
      <c r="V888" s="121"/>
      <c r="W888" s="122"/>
      <c r="X888" s="109"/>
      <c r="Y888" s="108"/>
      <c r="Z888" s="108"/>
      <c r="AA888" s="108"/>
    </row>
    <row r="889" spans="1:27" ht="12.75" customHeight="1" x14ac:dyDescent="0.25">
      <c r="A889" s="182"/>
      <c r="B889" s="182"/>
      <c r="C889" s="182"/>
      <c r="D889" s="182"/>
      <c r="E889" s="183" t="s">
        <v>1424</v>
      </c>
      <c r="F889" s="184"/>
      <c r="G889" s="185"/>
      <c r="H889" s="185">
        <f>H887+G842+G802+G764+H418+H394+H359+H330+H249+H245+H216+H212+H195+H175+H167+H150+H140+H129+H97+G727+G705+G675+G637+G597+G556+H875+H76+H72+H66+H51+H45+H29+H13</f>
        <v>0</v>
      </c>
      <c r="I889" s="966"/>
      <c r="J889" s="108"/>
      <c r="K889" s="135"/>
      <c r="L889" s="108"/>
      <c r="M889" s="108"/>
      <c r="N889" s="108"/>
      <c r="O889" s="135"/>
      <c r="Q889" s="108"/>
      <c r="R889" s="108"/>
      <c r="S889" s="120"/>
      <c r="T889" s="121"/>
      <c r="U889" s="121"/>
      <c r="V889" s="121"/>
      <c r="W889" s="122"/>
      <c r="X889" s="109"/>
      <c r="Y889" s="108"/>
      <c r="Z889" s="108"/>
      <c r="AA889" s="108"/>
    </row>
    <row r="890" spans="1:27" ht="12.75" customHeight="1" x14ac:dyDescent="0.25">
      <c r="A890" s="299"/>
      <c r="B890" s="299"/>
      <c r="C890" s="299"/>
      <c r="D890" s="299"/>
      <c r="E890" s="300" t="s">
        <v>1425</v>
      </c>
      <c r="F890" s="499">
        <f>BDI!D18</f>
        <v>0</v>
      </c>
      <c r="G890" s="301"/>
      <c r="H890" s="301">
        <f>H889*$F890</f>
        <v>0</v>
      </c>
      <c r="I890" s="966"/>
      <c r="J890" s="108"/>
      <c r="K890" s="135"/>
      <c r="L890" s="108"/>
      <c r="M890" s="108"/>
      <c r="N890" s="108"/>
      <c r="O890" s="135"/>
      <c r="Q890" s="108"/>
      <c r="R890" s="108"/>
      <c r="S890" s="120"/>
      <c r="T890" s="121"/>
      <c r="U890" s="121"/>
      <c r="V890" s="121"/>
      <c r="W890" s="122"/>
      <c r="X890" s="109"/>
      <c r="Y890" s="108"/>
      <c r="Z890" s="108"/>
      <c r="AA890" s="108"/>
    </row>
    <row r="891" spans="1:27" ht="12.75" customHeight="1" x14ac:dyDescent="0.25">
      <c r="A891" s="299"/>
      <c r="B891" s="299"/>
      <c r="C891" s="299"/>
      <c r="D891" s="299"/>
      <c r="E891" s="183" t="s">
        <v>950</v>
      </c>
      <c r="F891" s="184"/>
      <c r="G891" s="528"/>
      <c r="H891" s="528">
        <f>H856</f>
        <v>0</v>
      </c>
      <c r="I891" s="967"/>
      <c r="J891" s="108"/>
      <c r="K891" s="135"/>
      <c r="L891" s="108"/>
      <c r="M891" s="108"/>
      <c r="N891" s="108"/>
      <c r="O891" s="135"/>
      <c r="Q891" s="108"/>
      <c r="R891" s="108"/>
      <c r="S891" s="120"/>
      <c r="T891" s="121"/>
      <c r="U891" s="121"/>
      <c r="V891" s="121"/>
      <c r="W891" s="892"/>
      <c r="X891" s="109"/>
      <c r="Y891" s="108"/>
      <c r="Z891" s="108"/>
      <c r="AA891" s="108"/>
    </row>
    <row r="892" spans="1:27" ht="12.75" customHeight="1" x14ac:dyDescent="0.25">
      <c r="A892" s="299"/>
      <c r="B892" s="299"/>
      <c r="C892" s="299"/>
      <c r="D892" s="299"/>
      <c r="E892" s="300" t="s">
        <v>951</v>
      </c>
      <c r="F892" s="499">
        <f>BDI!E18</f>
        <v>0</v>
      </c>
      <c r="G892" s="529"/>
      <c r="H892" s="528">
        <f>H891*F892</f>
        <v>0</v>
      </c>
      <c r="I892" s="967"/>
      <c r="J892" s="108"/>
      <c r="K892" s="135"/>
      <c r="L892" s="108"/>
      <c r="M892" s="108"/>
      <c r="N892" s="108"/>
      <c r="O892" s="135"/>
      <c r="Q892" s="108"/>
      <c r="R892" s="108"/>
      <c r="S892" s="120"/>
      <c r="T892" s="121"/>
      <c r="U892" s="121"/>
      <c r="V892" s="121"/>
      <c r="W892" s="892"/>
      <c r="X892" s="109"/>
      <c r="Y892" s="108"/>
      <c r="Z892" s="108"/>
      <c r="AA892" s="108"/>
    </row>
    <row r="893" spans="1:27" ht="12.75" customHeight="1" x14ac:dyDescent="0.25">
      <c r="A893" s="182"/>
      <c r="B893" s="182"/>
      <c r="C893" s="182"/>
      <c r="D893" s="182"/>
      <c r="E893" s="183" t="s">
        <v>931</v>
      </c>
      <c r="F893" s="184"/>
      <c r="G893" s="185"/>
      <c r="H893" s="185">
        <f>H889+H890+H891+H892</f>
        <v>0</v>
      </c>
      <c r="I893" s="966"/>
      <c r="J893" s="108"/>
      <c r="K893" s="135"/>
      <c r="L893" s="108"/>
      <c r="M893" s="108"/>
      <c r="N893" s="108"/>
      <c r="O893" s="135"/>
      <c r="Q893" s="108"/>
      <c r="R893" s="108"/>
      <c r="S893" s="120"/>
      <c r="T893" s="121"/>
      <c r="U893" s="121"/>
      <c r="V893" s="121"/>
      <c r="W893" s="122"/>
      <c r="X893" s="109"/>
      <c r="Y893" s="108"/>
      <c r="Z893" s="108"/>
      <c r="AA893" s="108"/>
    </row>
    <row r="894" spans="1:27" ht="12.75" customHeight="1" x14ac:dyDescent="0.25">
      <c r="J894" s="105"/>
      <c r="K894" s="135"/>
      <c r="L894" s="105"/>
      <c r="M894" s="105"/>
      <c r="N894" s="105"/>
      <c r="O894" s="135"/>
      <c r="Q894" s="105"/>
      <c r="R894" s="105"/>
      <c r="S894" s="120"/>
      <c r="T894" s="121"/>
      <c r="U894" s="121"/>
      <c r="V894" s="121"/>
      <c r="W894" s="122"/>
      <c r="X894" s="113"/>
      <c r="Y894" s="105"/>
      <c r="Z894" s="105"/>
      <c r="AA894" s="105"/>
    </row>
    <row r="895" spans="1:27" ht="34.5" customHeight="1" x14ac:dyDescent="0.25">
      <c r="J895" s="105"/>
      <c r="K895" s="135"/>
      <c r="L895" s="105"/>
      <c r="M895" s="105"/>
      <c r="N895" s="105"/>
      <c r="O895" s="135"/>
      <c r="Q895" s="105"/>
      <c r="R895" s="105"/>
      <c r="S895" s="120"/>
      <c r="T895" s="121"/>
      <c r="U895" s="121"/>
      <c r="V895" s="121"/>
      <c r="W895" s="122"/>
      <c r="X895" s="113"/>
      <c r="Y895" s="105"/>
      <c r="Z895" s="105"/>
      <c r="AA895" s="105"/>
    </row>
    <row r="896" spans="1:27" ht="34.5" customHeight="1" x14ac:dyDescent="0.25">
      <c r="J896" s="105"/>
      <c r="K896" s="135"/>
      <c r="L896" s="105"/>
      <c r="M896" s="105"/>
      <c r="N896" s="105"/>
      <c r="O896" s="135"/>
      <c r="Q896" s="105"/>
      <c r="R896" s="105"/>
      <c r="S896" s="120"/>
      <c r="T896" s="121"/>
      <c r="U896" s="121"/>
      <c r="V896" s="121"/>
      <c r="W896" s="122"/>
      <c r="X896" s="113"/>
      <c r="Y896" s="105"/>
      <c r="Z896" s="105"/>
      <c r="AA896" s="105"/>
    </row>
    <row r="897" spans="8:27" ht="34.5" customHeight="1" x14ac:dyDescent="0.25">
      <c r="H897" s="1076"/>
      <c r="J897" s="105"/>
      <c r="K897" s="135"/>
      <c r="L897" s="302"/>
      <c r="M897" s="105"/>
      <c r="N897" s="105"/>
      <c r="O897" s="135"/>
      <c r="Q897" s="105"/>
      <c r="R897" s="142"/>
      <c r="S897" s="120"/>
      <c r="T897" s="121"/>
      <c r="U897" s="121"/>
      <c r="V897" s="121"/>
      <c r="W897" s="122"/>
      <c r="X897" s="113"/>
      <c r="Y897" s="105"/>
      <c r="Z897" s="105"/>
      <c r="AA897" s="105"/>
    </row>
    <row r="898" spans="8:27" ht="34.5" customHeight="1" x14ac:dyDescent="0.25">
      <c r="J898" s="105"/>
      <c r="K898" s="135"/>
      <c r="L898" s="302"/>
      <c r="M898" s="105"/>
      <c r="N898" s="105"/>
      <c r="O898" s="135"/>
      <c r="Q898" s="105"/>
      <c r="R898" s="142"/>
      <c r="S898" s="120"/>
      <c r="T898" s="121"/>
      <c r="U898" s="121"/>
      <c r="V898" s="121"/>
      <c r="W898" s="122"/>
      <c r="X898" s="113"/>
      <c r="Y898" s="105"/>
      <c r="Z898" s="105"/>
      <c r="AA898" s="105"/>
    </row>
    <row r="899" spans="8:27" ht="34.5" customHeight="1" x14ac:dyDescent="0.25">
      <c r="J899" s="105"/>
      <c r="K899" s="135"/>
      <c r="L899" s="302"/>
      <c r="M899" s="105"/>
      <c r="N899" s="105"/>
      <c r="O899" s="135"/>
      <c r="Q899" s="105"/>
      <c r="R899" s="142"/>
      <c r="S899" s="120"/>
      <c r="T899" s="121"/>
      <c r="U899" s="121"/>
      <c r="V899" s="121"/>
      <c r="W899" s="122"/>
      <c r="X899" s="113"/>
      <c r="Y899" s="105"/>
      <c r="Z899" s="105"/>
      <c r="AA899" s="105"/>
    </row>
    <row r="900" spans="8:27" ht="34.5" customHeight="1" x14ac:dyDescent="0.25">
      <c r="J900" s="105"/>
      <c r="K900" s="135"/>
      <c r="L900" s="105"/>
      <c r="M900" s="105"/>
      <c r="N900" s="105"/>
      <c r="O900" s="135"/>
      <c r="Q900" s="105"/>
      <c r="R900" s="105"/>
      <c r="S900" s="120"/>
      <c r="T900" s="121"/>
      <c r="U900" s="121"/>
      <c r="V900" s="121"/>
      <c r="W900" s="122"/>
      <c r="X900" s="113"/>
      <c r="Y900" s="105"/>
      <c r="Z900" s="105"/>
      <c r="AA900" s="105"/>
    </row>
    <row r="901" spans="8:27" ht="34.5" customHeight="1" x14ac:dyDescent="0.25">
      <c r="J901" s="105"/>
      <c r="K901" s="135"/>
      <c r="L901" s="105"/>
      <c r="M901" s="105"/>
      <c r="N901" s="105"/>
      <c r="O901" s="135"/>
      <c r="Q901" s="105"/>
      <c r="R901" s="105"/>
      <c r="S901" s="120"/>
      <c r="T901" s="121"/>
      <c r="U901" s="121"/>
      <c r="V901" s="121"/>
      <c r="W901" s="122"/>
      <c r="X901" s="113"/>
      <c r="Y901" s="105"/>
      <c r="Z901" s="105"/>
      <c r="AA901" s="105"/>
    </row>
    <row r="902" spans="8:27" ht="34.5" customHeight="1" x14ac:dyDescent="0.25">
      <c r="J902" s="105"/>
      <c r="K902" s="135"/>
      <c r="L902" s="302"/>
      <c r="M902" s="105"/>
      <c r="N902" s="105"/>
      <c r="O902" s="135"/>
      <c r="Q902" s="105"/>
      <c r="R902" s="142"/>
      <c r="S902" s="120"/>
      <c r="T902" s="121"/>
      <c r="U902" s="121"/>
      <c r="V902" s="121"/>
      <c r="W902" s="122"/>
      <c r="X902" s="113"/>
      <c r="Y902" s="105"/>
      <c r="Z902" s="105"/>
      <c r="AA902" s="105"/>
    </row>
    <row r="903" spans="8:27" ht="34.5" customHeight="1" x14ac:dyDescent="0.25">
      <c r="J903" s="105"/>
      <c r="K903" s="135"/>
      <c r="L903" s="302"/>
      <c r="M903" s="105"/>
      <c r="N903" s="105"/>
      <c r="O903" s="135"/>
      <c r="Q903" s="105"/>
      <c r="R903" s="105"/>
      <c r="S903" s="120"/>
      <c r="T903" s="121"/>
      <c r="U903" s="121"/>
      <c r="V903" s="121"/>
      <c r="W903" s="122"/>
      <c r="X903" s="113"/>
      <c r="Y903" s="105"/>
      <c r="Z903" s="105"/>
      <c r="AA903" s="105"/>
    </row>
    <row r="904" spans="8:27" ht="12.75" customHeight="1" x14ac:dyDescent="0.25">
      <c r="J904" s="105"/>
      <c r="K904" s="135"/>
      <c r="L904" s="105"/>
      <c r="M904" s="105"/>
      <c r="N904" s="105"/>
      <c r="O904" s="135"/>
      <c r="Q904" s="105"/>
      <c r="R904" s="105"/>
      <c r="S904" s="105"/>
      <c r="T904" s="105"/>
      <c r="U904" s="105"/>
      <c r="V904" s="105"/>
      <c r="W904" s="106"/>
      <c r="X904" s="525"/>
      <c r="Y904" s="105"/>
      <c r="Z904" s="105"/>
      <c r="AA904" s="105"/>
    </row>
    <row r="905" spans="8:27" ht="15" customHeight="1" x14ac:dyDescent="0.25">
      <c r="L905" s="531"/>
      <c r="O905" s="135"/>
      <c r="W905" s="107"/>
      <c r="X905" s="107"/>
    </row>
    <row r="906" spans="8:27" ht="15.75" customHeight="1" x14ac:dyDescent="0.25">
      <c r="W906" s="107"/>
      <c r="X906" s="107"/>
    </row>
    <row r="907" spans="8:27" ht="15" customHeight="1" x14ac:dyDescent="0.25">
      <c r="L907" s="530"/>
      <c r="W907" s="107"/>
      <c r="X907" s="107"/>
    </row>
    <row r="908" spans="8:27" ht="15.75" customHeight="1" x14ac:dyDescent="0.25">
      <c r="W908" s="107"/>
      <c r="X908" s="107"/>
    </row>
    <row r="909" spans="8:27" ht="15.75" customHeight="1" x14ac:dyDescent="0.25">
      <c r="W909" s="107"/>
      <c r="X909" s="107"/>
    </row>
    <row r="910" spans="8:27" ht="15" customHeight="1" x14ac:dyDescent="0.25">
      <c r="K910" s="532"/>
      <c r="L910" s="531"/>
      <c r="W910" s="107"/>
      <c r="X910" s="107"/>
    </row>
    <row r="911" spans="8:27" ht="15" customHeight="1" x14ac:dyDescent="0.25">
      <c r="K911" s="531"/>
      <c r="W911" s="107"/>
      <c r="X911" s="107"/>
    </row>
  </sheetData>
  <mergeCells count="15">
    <mergeCell ref="W7:X7"/>
    <mergeCell ref="T5:T6"/>
    <mergeCell ref="S5:S6"/>
    <mergeCell ref="S3:V4"/>
    <mergeCell ref="A845:E845"/>
    <mergeCell ref="A1:B4"/>
    <mergeCell ref="D1:G1"/>
    <mergeCell ref="D2:H2"/>
    <mergeCell ref="D3:H3"/>
    <mergeCell ref="D4:H4"/>
    <mergeCell ref="A5:E5"/>
    <mergeCell ref="F5:H5"/>
    <mergeCell ref="A6:H6"/>
    <mergeCell ref="A7:F7"/>
    <mergeCell ref="G7:H7"/>
  </mergeCells>
  <phoneticPr fontId="80" type="noConversion"/>
  <printOptions horizontalCentered="1"/>
  <pageMargins left="0.51181102362204722" right="0.51181102362204722" top="0.9055118110236221" bottom="0.51181102362204722" header="0" footer="0"/>
  <pageSetup paperSize="9" scale="52" fitToHeight="0" pageOrder="overThenDown"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Z458"/>
  <sheetViews>
    <sheetView showGridLines="0" view="pageBreakPreview" topLeftCell="A4" zoomScale="70" zoomScaleNormal="100" zoomScaleSheetLayoutView="70" workbookViewId="0">
      <selection activeCell="O14" sqref="O14"/>
    </sheetView>
  </sheetViews>
  <sheetFormatPr defaultColWidth="14.42578125" defaultRowHeight="15" customHeight="1" x14ac:dyDescent="0.25"/>
  <cols>
    <col min="2" max="2" width="16" customWidth="1"/>
    <col min="3" max="3" width="56.140625" customWidth="1"/>
    <col min="4" max="4" width="10.5703125" customWidth="1"/>
    <col min="5" max="5" width="11" customWidth="1"/>
    <col min="6" max="6" width="14.7109375" customWidth="1"/>
    <col min="7" max="7" width="15.85546875" customWidth="1"/>
    <col min="8" max="8" width="13.28515625" customWidth="1"/>
    <col min="9" max="9" width="10.28515625" customWidth="1"/>
    <col min="10" max="10" width="9.28515625" customWidth="1"/>
    <col min="11" max="16" width="8.7109375" customWidth="1"/>
    <col min="20" max="60" width="0" hidden="1" customWidth="1"/>
  </cols>
  <sheetData>
    <row r="1" spans="1:26" ht="15" customHeight="1" x14ac:dyDescent="0.25">
      <c r="A1" s="50"/>
      <c r="B1" s="50"/>
      <c r="C1" s="50"/>
      <c r="D1" s="50"/>
      <c r="E1" s="50"/>
      <c r="F1" s="50"/>
      <c r="G1" s="50"/>
      <c r="H1" s="50"/>
      <c r="I1" s="50"/>
      <c r="J1" s="50"/>
      <c r="K1" s="50"/>
      <c r="L1" s="50"/>
      <c r="M1" s="50"/>
      <c r="N1" s="50"/>
      <c r="O1" s="50"/>
      <c r="P1" s="50"/>
      <c r="Q1" s="50"/>
      <c r="R1" s="50"/>
      <c r="S1" s="50"/>
      <c r="T1" s="50"/>
      <c r="U1" s="50"/>
      <c r="V1" s="50"/>
      <c r="W1" s="50"/>
      <c r="X1" s="50"/>
      <c r="Y1" s="50"/>
      <c r="Z1" s="50"/>
    </row>
    <row r="2" spans="1:26" ht="15" customHeight="1" x14ac:dyDescent="0.25">
      <c r="A2" s="50"/>
      <c r="B2" s="50"/>
      <c r="C2" s="50"/>
      <c r="D2" s="50"/>
      <c r="E2" s="50"/>
      <c r="F2" s="50"/>
      <c r="G2" s="50"/>
      <c r="H2" s="50"/>
      <c r="I2" s="50"/>
      <c r="J2" s="50"/>
      <c r="K2" s="50"/>
      <c r="L2" s="50"/>
      <c r="M2" s="50"/>
      <c r="N2" s="50"/>
      <c r="O2" s="50"/>
      <c r="P2" s="50"/>
      <c r="Q2" s="50"/>
      <c r="R2" s="50"/>
      <c r="S2" s="50"/>
      <c r="T2" s="50"/>
      <c r="U2" s="50"/>
      <c r="V2" s="50"/>
      <c r="W2" s="50"/>
      <c r="X2" s="50"/>
      <c r="Y2" s="50"/>
      <c r="Z2" s="50"/>
    </row>
    <row r="3" spans="1:26" ht="30" customHeight="1" x14ac:dyDescent="0.25">
      <c r="A3" s="50"/>
      <c r="B3" s="50"/>
      <c r="C3" s="50"/>
      <c r="D3" s="50"/>
      <c r="E3" s="50"/>
      <c r="F3" s="50"/>
      <c r="G3" s="50"/>
      <c r="H3" s="50"/>
      <c r="I3" s="50"/>
      <c r="J3" s="50"/>
      <c r="K3" s="50"/>
      <c r="L3" s="50"/>
      <c r="M3" s="50"/>
      <c r="N3" s="50"/>
      <c r="O3" s="50"/>
      <c r="P3" s="50"/>
      <c r="Q3" s="50"/>
      <c r="R3" s="50"/>
      <c r="S3" s="50"/>
      <c r="T3" s="50"/>
      <c r="U3" s="50"/>
      <c r="V3" s="50"/>
      <c r="W3" s="50"/>
      <c r="X3" s="50"/>
      <c r="Y3" s="50"/>
      <c r="Z3" s="50"/>
    </row>
    <row r="4" spans="1:26" ht="18.75" customHeight="1" x14ac:dyDescent="0.25">
      <c r="A4" s="1218" t="s">
        <v>2299</v>
      </c>
      <c r="B4" s="1219"/>
      <c r="C4" s="1219"/>
      <c r="D4" s="1219"/>
      <c r="E4" s="1219"/>
      <c r="F4" s="1219"/>
      <c r="G4" s="1219"/>
      <c r="H4" s="1220"/>
      <c r="I4" s="50"/>
      <c r="J4" s="50"/>
      <c r="K4" s="50"/>
      <c r="L4" s="50"/>
      <c r="M4" s="50"/>
      <c r="N4" s="50"/>
      <c r="O4" s="50"/>
      <c r="P4" s="50"/>
      <c r="Q4" s="50"/>
      <c r="R4" s="50"/>
      <c r="S4" s="50"/>
      <c r="T4" s="50"/>
      <c r="U4" s="50"/>
      <c r="V4" s="50"/>
      <c r="W4" s="50"/>
      <c r="X4" s="50"/>
      <c r="Y4" s="50"/>
      <c r="Z4" s="50"/>
    </row>
    <row r="5" spans="1:26" ht="15" customHeight="1" x14ac:dyDescent="0.25">
      <c r="A5" s="1221" t="s">
        <v>3</v>
      </c>
      <c r="B5" s="1136"/>
      <c r="C5" s="1136"/>
      <c r="D5" s="1136"/>
      <c r="E5" s="1136"/>
      <c r="F5" s="1136"/>
      <c r="G5" s="1136"/>
      <c r="H5" s="1137"/>
      <c r="I5" s="50"/>
      <c r="J5" s="50"/>
      <c r="K5" s="50"/>
      <c r="L5" s="50"/>
      <c r="M5" s="50"/>
      <c r="N5" s="50"/>
      <c r="O5" s="50"/>
      <c r="P5" s="50"/>
      <c r="Q5" s="50"/>
      <c r="R5" s="50"/>
      <c r="S5" s="50"/>
      <c r="T5" s="50"/>
      <c r="U5" s="50"/>
      <c r="V5" s="50"/>
      <c r="W5" s="50"/>
      <c r="X5" s="50"/>
      <c r="Y5" s="50"/>
      <c r="Z5" s="50"/>
    </row>
    <row r="6" spans="1:26" ht="15" customHeight="1" x14ac:dyDescent="0.25">
      <c r="A6" s="1221" t="s">
        <v>1477</v>
      </c>
      <c r="B6" s="1136"/>
      <c r="C6" s="1136"/>
      <c r="D6" s="1136"/>
      <c r="E6" s="1137"/>
      <c r="F6" s="1222"/>
      <c r="G6" s="1136"/>
      <c r="H6" s="1137"/>
      <c r="I6" s="245"/>
      <c r="J6" s="50"/>
      <c r="K6" s="50"/>
      <c r="L6" s="50"/>
      <c r="M6" s="50"/>
      <c r="N6" s="50"/>
      <c r="O6" s="50"/>
      <c r="P6" s="50"/>
      <c r="Q6" s="50"/>
      <c r="R6" s="50"/>
      <c r="S6" s="50"/>
      <c r="T6" s="50"/>
      <c r="U6" s="50"/>
      <c r="V6" s="50"/>
      <c r="W6" s="50"/>
      <c r="X6" s="50"/>
      <c r="Y6" s="50"/>
      <c r="Z6" s="50"/>
    </row>
    <row r="7" spans="1:26" ht="52.5" customHeight="1" x14ac:dyDescent="0.25">
      <c r="A7" s="1223"/>
      <c r="B7" s="1137"/>
      <c r="C7" s="1218" t="s">
        <v>1519</v>
      </c>
      <c r="D7" s="1136"/>
      <c r="E7" s="1137"/>
      <c r="F7" s="1218" t="s">
        <v>952</v>
      </c>
      <c r="G7" s="1137"/>
      <c r="H7" s="1021">
        <v>807</v>
      </c>
      <c r="I7" s="50"/>
      <c r="J7" s="50"/>
      <c r="K7" s="50"/>
      <c r="L7" s="50"/>
      <c r="M7" s="50"/>
      <c r="N7" s="50"/>
      <c r="O7" s="50"/>
      <c r="P7" s="50"/>
      <c r="Q7" s="50"/>
      <c r="R7" s="50"/>
      <c r="S7" s="50"/>
      <c r="T7" s="50"/>
      <c r="U7" s="50"/>
      <c r="V7" s="50"/>
      <c r="W7" s="50"/>
      <c r="X7" s="50"/>
      <c r="Y7" s="50"/>
      <c r="Z7" s="50"/>
    </row>
    <row r="8" spans="1:26" ht="35.25" customHeight="1" x14ac:dyDescent="0.25">
      <c r="A8" s="1216" t="s">
        <v>953</v>
      </c>
      <c r="B8" s="1163"/>
      <c r="C8" s="1217"/>
      <c r="D8" s="1217"/>
      <c r="E8" s="1217"/>
      <c r="F8" s="1217"/>
      <c r="G8" s="1217"/>
      <c r="H8" s="1137"/>
      <c r="I8" s="245"/>
    </row>
    <row r="9" spans="1:26" ht="35.25" customHeight="1" x14ac:dyDescent="0.25">
      <c r="A9" s="534" t="s">
        <v>954</v>
      </c>
      <c r="B9" s="550" t="s">
        <v>54</v>
      </c>
      <c r="C9" s="550" t="s">
        <v>55</v>
      </c>
      <c r="D9" s="550" t="s">
        <v>955</v>
      </c>
      <c r="E9" s="550" t="s">
        <v>956</v>
      </c>
      <c r="F9" s="550" t="s">
        <v>957</v>
      </c>
      <c r="G9" s="550" t="s">
        <v>958</v>
      </c>
      <c r="H9" s="550" t="s">
        <v>959</v>
      </c>
      <c r="I9" s="1020"/>
    </row>
    <row r="10" spans="1:26" ht="35.25" customHeight="1" x14ac:dyDescent="0.25">
      <c r="A10" s="536" t="s">
        <v>991</v>
      </c>
      <c r="B10" s="536" t="s">
        <v>2224</v>
      </c>
      <c r="C10" s="536" t="s">
        <v>993</v>
      </c>
      <c r="D10" s="537" t="s">
        <v>961</v>
      </c>
      <c r="E10" s="537" t="s">
        <v>130</v>
      </c>
      <c r="F10" s="538">
        <v>1</v>
      </c>
      <c r="G10" s="539"/>
      <c r="H10" s="539"/>
      <c r="I10" s="1020"/>
    </row>
    <row r="11" spans="1:26" ht="35.25" customHeight="1" x14ac:dyDescent="0.25">
      <c r="A11" s="540" t="s">
        <v>376</v>
      </c>
      <c r="B11" s="551"/>
      <c r="C11" s="288" t="s">
        <v>962</v>
      </c>
      <c r="D11" s="287" t="s">
        <v>963</v>
      </c>
      <c r="E11" s="287" t="s">
        <v>964</v>
      </c>
      <c r="F11" s="541">
        <v>500</v>
      </c>
      <c r="G11" s="295"/>
      <c r="H11" s="295">
        <f t="shared" ref="H11:H14" si="0">G11*F11</f>
        <v>0</v>
      </c>
      <c r="I11" s="1020"/>
    </row>
    <row r="12" spans="1:26" ht="35.25" customHeight="1" x14ac:dyDescent="0.25">
      <c r="A12" s="540" t="s">
        <v>378</v>
      </c>
      <c r="B12" s="551"/>
      <c r="C12" s="288" t="s">
        <v>994</v>
      </c>
      <c r="D12" s="287" t="s">
        <v>966</v>
      </c>
      <c r="E12" s="287" t="s">
        <v>967</v>
      </c>
      <c r="F12" s="541">
        <v>176</v>
      </c>
      <c r="G12" s="563"/>
      <c r="H12" s="295">
        <f t="shared" si="0"/>
        <v>0</v>
      </c>
      <c r="I12" s="1020"/>
    </row>
    <row r="13" spans="1:26" ht="35.25" customHeight="1" x14ac:dyDescent="0.25">
      <c r="A13" s="74" t="s">
        <v>379</v>
      </c>
      <c r="B13" s="551"/>
      <c r="C13" s="288" t="s">
        <v>965</v>
      </c>
      <c r="D13" s="287" t="s">
        <v>966</v>
      </c>
      <c r="E13" s="287" t="s">
        <v>967</v>
      </c>
      <c r="F13" s="541">
        <f>22*6*1.6</f>
        <v>211.20000000000002</v>
      </c>
      <c r="G13" s="295"/>
      <c r="H13" s="295">
        <f t="shared" si="0"/>
        <v>0</v>
      </c>
      <c r="I13" s="1020"/>
    </row>
    <row r="14" spans="1:26" ht="35.25" customHeight="1" x14ac:dyDescent="0.25">
      <c r="A14" s="540" t="s">
        <v>995</v>
      </c>
      <c r="B14" s="551"/>
      <c r="C14" s="288" t="s">
        <v>996</v>
      </c>
      <c r="D14" s="287" t="s">
        <v>963</v>
      </c>
      <c r="E14" s="287" t="s">
        <v>967</v>
      </c>
      <c r="F14" s="541">
        <f>22.5*8</f>
        <v>180</v>
      </c>
      <c r="G14" s="295"/>
      <c r="H14" s="295">
        <f t="shared" si="0"/>
        <v>0</v>
      </c>
      <c r="I14" s="1020"/>
    </row>
    <row r="15" spans="1:26" ht="35.25" customHeight="1" x14ac:dyDescent="0.25">
      <c r="A15" s="74"/>
      <c r="B15" s="552"/>
      <c r="C15" s="553"/>
      <c r="D15" s="289"/>
      <c r="E15" s="289"/>
      <c r="F15" s="554"/>
      <c r="G15" s="548" t="s">
        <v>481</v>
      </c>
      <c r="H15" s="567">
        <f>SUM(H11:H14)</f>
        <v>0</v>
      </c>
      <c r="I15" s="1020"/>
    </row>
    <row r="16" spans="1:26" ht="35.25" customHeight="1" x14ac:dyDescent="0.25">
      <c r="A16" s="1018"/>
      <c r="B16" s="1019"/>
      <c r="C16" s="1019"/>
      <c r="D16" s="1019"/>
      <c r="E16" s="1019"/>
      <c r="F16" s="1019"/>
      <c r="G16" s="1019"/>
      <c r="H16" s="907"/>
      <c r="I16" s="1020"/>
    </row>
    <row r="17" spans="1:16" x14ac:dyDescent="0.25">
      <c r="A17" s="534" t="s">
        <v>954</v>
      </c>
      <c r="B17" s="535" t="s">
        <v>54</v>
      </c>
      <c r="C17" s="535" t="s">
        <v>55</v>
      </c>
      <c r="D17" s="535" t="s">
        <v>955</v>
      </c>
      <c r="E17" s="535" t="s">
        <v>956</v>
      </c>
      <c r="F17" s="535" t="s">
        <v>957</v>
      </c>
      <c r="G17" s="535" t="s">
        <v>958</v>
      </c>
      <c r="H17" s="535" t="s">
        <v>959</v>
      </c>
    </row>
    <row r="18" spans="1:16" ht="63.75" x14ac:dyDescent="0.25">
      <c r="A18" s="536" t="s">
        <v>960</v>
      </c>
      <c r="B18" s="536" t="s">
        <v>2225</v>
      </c>
      <c r="C18" s="536" t="s">
        <v>1435</v>
      </c>
      <c r="D18" s="537" t="s">
        <v>961</v>
      </c>
      <c r="E18" s="537" t="s">
        <v>133</v>
      </c>
      <c r="F18" s="538" t="s">
        <v>957</v>
      </c>
      <c r="G18" s="539" t="s">
        <v>958</v>
      </c>
      <c r="H18" s="539" t="s">
        <v>959</v>
      </c>
    </row>
    <row r="19" spans="1:16" x14ac:dyDescent="0.25">
      <c r="A19" s="540" t="s">
        <v>10</v>
      </c>
      <c r="B19" s="915"/>
      <c r="C19" s="915" t="s">
        <v>1436</v>
      </c>
      <c r="D19" s="915" t="s">
        <v>966</v>
      </c>
      <c r="E19" s="916" t="s">
        <v>173</v>
      </c>
      <c r="F19" s="917">
        <v>1.6</v>
      </c>
      <c r="G19" s="915"/>
      <c r="H19" s="918">
        <f>G19*F19</f>
        <v>0</v>
      </c>
    </row>
    <row r="20" spans="1:16" x14ac:dyDescent="0.25">
      <c r="A20" s="540" t="s">
        <v>13</v>
      </c>
      <c r="B20" s="919"/>
      <c r="C20" s="920" t="s">
        <v>1007</v>
      </c>
      <c r="D20" s="921" t="s">
        <v>961</v>
      </c>
      <c r="E20" s="922" t="s">
        <v>967</v>
      </c>
      <c r="F20" s="917">
        <v>1.6</v>
      </c>
      <c r="G20" s="923"/>
      <c r="H20" s="923">
        <f>G20*F20</f>
        <v>0</v>
      </c>
    </row>
    <row r="21" spans="1:16" ht="22.5" x14ac:dyDescent="0.25">
      <c r="A21" s="540" t="s">
        <v>15</v>
      </c>
      <c r="B21" s="915"/>
      <c r="C21" s="915" t="s">
        <v>1437</v>
      </c>
      <c r="D21" s="915" t="s">
        <v>966</v>
      </c>
      <c r="E21" s="916" t="s">
        <v>173</v>
      </c>
      <c r="F21" s="915">
        <v>0.2</v>
      </c>
      <c r="G21" s="915"/>
      <c r="H21" s="918">
        <f>G21*F21</f>
        <v>0</v>
      </c>
    </row>
    <row r="22" spans="1:16" x14ac:dyDescent="0.25">
      <c r="F22" s="924"/>
      <c r="G22" s="925" t="s">
        <v>481</v>
      </c>
      <c r="H22" s="926">
        <f>SUM(H19:H21)</f>
        <v>0</v>
      </c>
    </row>
    <row r="23" spans="1:16" x14ac:dyDescent="0.25">
      <c r="A23" s="908"/>
      <c r="B23" s="909"/>
      <c r="C23" s="910"/>
      <c r="D23" s="911"/>
      <c r="E23" s="911"/>
      <c r="F23" s="912"/>
      <c r="G23" s="913"/>
      <c r="H23" s="914"/>
    </row>
    <row r="24" spans="1:16" x14ac:dyDescent="0.25">
      <c r="A24" s="534" t="s">
        <v>954</v>
      </c>
      <c r="B24" s="550" t="s">
        <v>54</v>
      </c>
      <c r="C24" s="550" t="s">
        <v>55</v>
      </c>
      <c r="D24" s="550" t="s">
        <v>955</v>
      </c>
      <c r="E24" s="550" t="s">
        <v>956</v>
      </c>
      <c r="F24" s="550" t="s">
        <v>957</v>
      </c>
      <c r="G24" s="550" t="s">
        <v>958</v>
      </c>
      <c r="H24" s="550" t="s">
        <v>959</v>
      </c>
    </row>
    <row r="25" spans="1:16" x14ac:dyDescent="0.25">
      <c r="A25" s="536" t="s">
        <v>969</v>
      </c>
      <c r="B25" s="536" t="s">
        <v>972</v>
      </c>
      <c r="C25" s="536" t="s">
        <v>134</v>
      </c>
      <c r="D25" s="537" t="s">
        <v>961</v>
      </c>
      <c r="E25" s="537" t="s">
        <v>130</v>
      </c>
      <c r="F25" s="538">
        <v>1</v>
      </c>
      <c r="G25" s="539"/>
      <c r="H25" s="539"/>
    </row>
    <row r="26" spans="1:16" x14ac:dyDescent="0.25">
      <c r="A26" s="540" t="s">
        <v>25</v>
      </c>
      <c r="B26" s="551"/>
      <c r="C26" s="288" t="s">
        <v>962</v>
      </c>
      <c r="D26" s="287" t="s">
        <v>963</v>
      </c>
      <c r="E26" s="287" t="s">
        <v>964</v>
      </c>
      <c r="F26" s="541">
        <v>25</v>
      </c>
      <c r="G26" s="295"/>
      <c r="H26" s="295">
        <f t="shared" ref="H26:H27" si="1">G26*F26</f>
        <v>0</v>
      </c>
      <c r="I26" s="542"/>
    </row>
    <row r="27" spans="1:16" ht="25.5" x14ac:dyDescent="0.25">
      <c r="A27" s="540" t="s">
        <v>28</v>
      </c>
      <c r="B27" s="551"/>
      <c r="C27" s="288" t="s">
        <v>970</v>
      </c>
      <c r="D27" s="287" t="s">
        <v>966</v>
      </c>
      <c r="E27" s="287" t="s">
        <v>967</v>
      </c>
      <c r="F27" s="541">
        <v>120</v>
      </c>
      <c r="G27" s="295"/>
      <c r="H27" s="295">
        <f t="shared" si="1"/>
        <v>0</v>
      </c>
      <c r="P27" s="543"/>
    </row>
    <row r="28" spans="1:16" x14ac:dyDescent="0.25">
      <c r="A28" s="74"/>
      <c r="B28" s="544"/>
      <c r="C28" s="545"/>
      <c r="D28" s="546"/>
      <c r="E28" s="546"/>
      <c r="F28" s="547"/>
      <c r="G28" s="548" t="s">
        <v>481</v>
      </c>
      <c r="H28" s="549">
        <f>SUM(H26:H27)</f>
        <v>0</v>
      </c>
    </row>
    <row r="29" spans="1:16" x14ac:dyDescent="0.25">
      <c r="A29" s="74"/>
      <c r="B29" s="552"/>
      <c r="C29" s="553"/>
      <c r="D29" s="289"/>
      <c r="E29" s="289"/>
      <c r="F29" s="554"/>
      <c r="G29" s="555"/>
      <c r="H29" s="556"/>
    </row>
    <row r="30" spans="1:16" x14ac:dyDescent="0.25">
      <c r="A30" s="534" t="s">
        <v>954</v>
      </c>
      <c r="B30" s="550" t="s">
        <v>54</v>
      </c>
      <c r="C30" s="550" t="s">
        <v>55</v>
      </c>
      <c r="D30" s="550" t="s">
        <v>955</v>
      </c>
      <c r="E30" s="550" t="s">
        <v>956</v>
      </c>
      <c r="F30" s="550" t="s">
        <v>957</v>
      </c>
      <c r="G30" s="550" t="s">
        <v>958</v>
      </c>
      <c r="H30" s="550" t="s">
        <v>959</v>
      </c>
    </row>
    <row r="31" spans="1:16" ht="25.5" x14ac:dyDescent="0.25">
      <c r="A31" s="536" t="s">
        <v>971</v>
      </c>
      <c r="B31" s="536" t="s">
        <v>974</v>
      </c>
      <c r="C31" s="536" t="s">
        <v>135</v>
      </c>
      <c r="D31" s="537" t="s">
        <v>961</v>
      </c>
      <c r="E31" s="537" t="s">
        <v>130</v>
      </c>
      <c r="F31" s="538">
        <v>1</v>
      </c>
      <c r="G31" s="539"/>
      <c r="H31" s="539"/>
    </row>
    <row r="32" spans="1:16" x14ac:dyDescent="0.25">
      <c r="A32" s="540" t="s">
        <v>200</v>
      </c>
      <c r="B32" s="551"/>
      <c r="C32" s="288" t="s">
        <v>962</v>
      </c>
      <c r="D32" s="287" t="s">
        <v>963</v>
      </c>
      <c r="E32" s="287" t="s">
        <v>964</v>
      </c>
      <c r="F32" s="541">
        <v>25</v>
      </c>
      <c r="G32" s="295"/>
      <c r="H32" s="295">
        <f t="shared" ref="H32:H33" si="2">G32*F32</f>
        <v>0</v>
      </c>
      <c r="I32" s="542"/>
    </row>
    <row r="33" spans="1:9" ht="25.5" x14ac:dyDescent="0.25">
      <c r="A33" s="540" t="s">
        <v>201</v>
      </c>
      <c r="B33" s="551"/>
      <c r="C33" s="288" t="s">
        <v>973</v>
      </c>
      <c r="D33" s="287" t="s">
        <v>966</v>
      </c>
      <c r="E33" s="287" t="s">
        <v>967</v>
      </c>
      <c r="F33" s="541">
        <v>140</v>
      </c>
      <c r="G33" s="295"/>
      <c r="H33" s="295">
        <f t="shared" si="2"/>
        <v>0</v>
      </c>
      <c r="I33" s="245"/>
    </row>
    <row r="34" spans="1:9" x14ac:dyDescent="0.25">
      <c r="A34" s="74"/>
      <c r="B34" s="544"/>
      <c r="C34" s="545"/>
      <c r="D34" s="546"/>
      <c r="E34" s="546"/>
      <c r="F34" s="547"/>
      <c r="G34" s="548" t="s">
        <v>481</v>
      </c>
      <c r="H34" s="549">
        <f>SUM(H32:H33)</f>
        <v>0</v>
      </c>
    </row>
    <row r="35" spans="1:9" x14ac:dyDescent="0.25">
      <c r="A35" s="74"/>
      <c r="B35" s="552"/>
      <c r="C35" s="553"/>
      <c r="D35" s="289"/>
      <c r="E35" s="289"/>
      <c r="F35" s="554"/>
      <c r="G35" s="555"/>
      <c r="H35" s="556"/>
    </row>
    <row r="36" spans="1:9" x14ac:dyDescent="0.25">
      <c r="A36" s="534" t="s">
        <v>954</v>
      </c>
      <c r="B36" s="550" t="s">
        <v>54</v>
      </c>
      <c r="C36" s="550" t="s">
        <v>55</v>
      </c>
      <c r="D36" s="550" t="s">
        <v>955</v>
      </c>
      <c r="E36" s="550" t="s">
        <v>956</v>
      </c>
      <c r="F36" s="550" t="s">
        <v>957</v>
      </c>
      <c r="G36" s="550" t="s">
        <v>958</v>
      </c>
      <c r="H36" s="550" t="s">
        <v>959</v>
      </c>
    </row>
    <row r="37" spans="1:9" ht="25.5" x14ac:dyDescent="0.25">
      <c r="A37" s="536" t="s">
        <v>216</v>
      </c>
      <c r="B37" s="536" t="s">
        <v>976</v>
      </c>
      <c r="C37" s="536" t="s">
        <v>136</v>
      </c>
      <c r="D37" s="537" t="s">
        <v>961</v>
      </c>
      <c r="E37" s="537" t="s">
        <v>130</v>
      </c>
      <c r="F37" s="538">
        <v>1</v>
      </c>
      <c r="G37" s="539"/>
      <c r="H37" s="539"/>
    </row>
    <row r="38" spans="1:9" x14ac:dyDescent="0.25">
      <c r="A38" s="540" t="s">
        <v>217</v>
      </c>
      <c r="B38" s="551"/>
      <c r="C38" s="288" t="s">
        <v>962</v>
      </c>
      <c r="D38" s="287" t="s">
        <v>963</v>
      </c>
      <c r="E38" s="287" t="s">
        <v>964</v>
      </c>
      <c r="F38" s="541">
        <v>15</v>
      </c>
      <c r="G38" s="295"/>
      <c r="H38" s="295">
        <f t="shared" ref="H38:H39" si="3">G38*F38</f>
        <v>0</v>
      </c>
      <c r="I38" s="542"/>
    </row>
    <row r="39" spans="1:9" ht="25.5" x14ac:dyDescent="0.25">
      <c r="A39" s="540" t="s">
        <v>221</v>
      </c>
      <c r="B39" s="551"/>
      <c r="C39" s="288" t="s">
        <v>970</v>
      </c>
      <c r="D39" s="287" t="s">
        <v>966</v>
      </c>
      <c r="E39" s="287" t="s">
        <v>967</v>
      </c>
      <c r="F39" s="541">
        <v>76</v>
      </c>
      <c r="G39" s="295"/>
      <c r="H39" s="295">
        <f t="shared" si="3"/>
        <v>0</v>
      </c>
      <c r="I39" s="245"/>
    </row>
    <row r="40" spans="1:9" x14ac:dyDescent="0.25">
      <c r="A40" s="74"/>
      <c r="B40" s="544"/>
      <c r="C40" s="557"/>
      <c r="D40" s="558"/>
      <c r="E40" s="558"/>
      <c r="F40" s="559"/>
      <c r="G40" s="548" t="s">
        <v>481</v>
      </c>
      <c r="H40" s="549">
        <f>SUM(H38:H39)</f>
        <v>0</v>
      </c>
    </row>
    <row r="41" spans="1:9" x14ac:dyDescent="0.25">
      <c r="A41" s="74"/>
      <c r="B41" s="560"/>
      <c r="C41" s="553"/>
      <c r="D41" s="289"/>
      <c r="E41" s="289"/>
      <c r="F41" s="554"/>
      <c r="G41" s="561"/>
      <c r="H41" s="562"/>
    </row>
    <row r="42" spans="1:9" x14ac:dyDescent="0.25">
      <c r="A42" s="534" t="s">
        <v>954</v>
      </c>
      <c r="B42" s="550" t="s">
        <v>54</v>
      </c>
      <c r="C42" s="550" t="s">
        <v>55</v>
      </c>
      <c r="D42" s="550" t="s">
        <v>955</v>
      </c>
      <c r="E42" s="550" t="s">
        <v>956</v>
      </c>
      <c r="F42" s="550" t="s">
        <v>957</v>
      </c>
      <c r="G42" s="550" t="s">
        <v>958</v>
      </c>
      <c r="H42" s="550" t="s">
        <v>959</v>
      </c>
    </row>
    <row r="43" spans="1:9" x14ac:dyDescent="0.25">
      <c r="A43" s="536" t="s">
        <v>975</v>
      </c>
      <c r="B43" s="536" t="s">
        <v>978</v>
      </c>
      <c r="C43" s="536" t="s">
        <v>137</v>
      </c>
      <c r="D43" s="537" t="s">
        <v>961</v>
      </c>
      <c r="E43" s="537" t="s">
        <v>130</v>
      </c>
      <c r="F43" s="538">
        <v>1</v>
      </c>
      <c r="G43" s="539"/>
      <c r="H43" s="539"/>
    </row>
    <row r="44" spans="1:9" x14ac:dyDescent="0.25">
      <c r="A44" s="540" t="s">
        <v>272</v>
      </c>
      <c r="B44" s="551"/>
      <c r="C44" s="288" t="s">
        <v>962</v>
      </c>
      <c r="D44" s="287" t="s">
        <v>963</v>
      </c>
      <c r="E44" s="287" t="s">
        <v>964</v>
      </c>
      <c r="F44" s="541">
        <v>15</v>
      </c>
      <c r="G44" s="295"/>
      <c r="H44" s="295">
        <f t="shared" ref="H44:H45" si="4">G44*F44</f>
        <v>0</v>
      </c>
      <c r="I44" s="542"/>
    </row>
    <row r="45" spans="1:9" ht="25.5" x14ac:dyDescent="0.25">
      <c r="A45" s="540" t="s">
        <v>273</v>
      </c>
      <c r="B45" s="551"/>
      <c r="C45" s="288" t="s">
        <v>970</v>
      </c>
      <c r="D45" s="287" t="s">
        <v>966</v>
      </c>
      <c r="E45" s="287" t="s">
        <v>967</v>
      </c>
      <c r="F45" s="541">
        <v>76</v>
      </c>
      <c r="G45" s="295"/>
      <c r="H45" s="295">
        <f t="shared" si="4"/>
        <v>0</v>
      </c>
    </row>
    <row r="46" spans="1:9" x14ac:dyDescent="0.25">
      <c r="A46" s="74"/>
      <c r="B46" s="544"/>
      <c r="C46" s="557"/>
      <c r="D46" s="558"/>
      <c r="E46" s="558"/>
      <c r="F46" s="559"/>
      <c r="G46" s="548" t="s">
        <v>481</v>
      </c>
      <c r="H46" s="549">
        <f>SUM(H44:H45)</f>
        <v>0</v>
      </c>
    </row>
    <row r="47" spans="1:9" x14ac:dyDescent="0.25">
      <c r="A47" s="74"/>
      <c r="B47" s="560"/>
      <c r="C47" s="553"/>
      <c r="D47" s="289"/>
      <c r="E47" s="289"/>
      <c r="F47" s="554"/>
      <c r="G47" s="561"/>
      <c r="H47" s="562"/>
    </row>
    <row r="48" spans="1:9" x14ac:dyDescent="0.25">
      <c r="A48" s="534" t="s">
        <v>954</v>
      </c>
      <c r="B48" s="550" t="s">
        <v>54</v>
      </c>
      <c r="C48" s="550" t="s">
        <v>55</v>
      </c>
      <c r="D48" s="550" t="s">
        <v>955</v>
      </c>
      <c r="E48" s="550" t="s">
        <v>956</v>
      </c>
      <c r="F48" s="550" t="s">
        <v>957</v>
      </c>
      <c r="G48" s="550" t="s">
        <v>958</v>
      </c>
      <c r="H48" s="550" t="s">
        <v>959</v>
      </c>
    </row>
    <row r="49" spans="1:9" ht="25.5" x14ac:dyDescent="0.25">
      <c r="A49" s="536" t="s">
        <v>977</v>
      </c>
      <c r="B49" s="536" t="s">
        <v>980</v>
      </c>
      <c r="C49" s="536" t="s">
        <v>138</v>
      </c>
      <c r="D49" s="537" t="s">
        <v>961</v>
      </c>
      <c r="E49" s="537" t="s">
        <v>130</v>
      </c>
      <c r="F49" s="538">
        <v>1</v>
      </c>
      <c r="G49" s="539"/>
      <c r="H49" s="539"/>
    </row>
    <row r="50" spans="1:9" x14ac:dyDescent="0.25">
      <c r="A50" s="540" t="s">
        <v>284</v>
      </c>
      <c r="B50" s="551"/>
      <c r="C50" s="288" t="s">
        <v>962</v>
      </c>
      <c r="D50" s="287" t="s">
        <v>963</v>
      </c>
      <c r="E50" s="287" t="s">
        <v>964</v>
      </c>
      <c r="F50" s="541">
        <v>30</v>
      </c>
      <c r="G50" s="295"/>
      <c r="H50" s="295">
        <f t="shared" ref="H50:H51" si="5">G50*F50</f>
        <v>0</v>
      </c>
      <c r="I50" s="542"/>
    </row>
    <row r="51" spans="1:9" ht="25.5" x14ac:dyDescent="0.25">
      <c r="A51" s="540" t="s">
        <v>285</v>
      </c>
      <c r="B51" s="551"/>
      <c r="C51" s="288" t="s">
        <v>970</v>
      </c>
      <c r="D51" s="287" t="s">
        <v>966</v>
      </c>
      <c r="E51" s="287" t="s">
        <v>967</v>
      </c>
      <c r="F51" s="541">
        <v>60</v>
      </c>
      <c r="G51" s="295"/>
      <c r="H51" s="295">
        <f t="shared" si="5"/>
        <v>0</v>
      </c>
    </row>
    <row r="52" spans="1:9" x14ac:dyDescent="0.25">
      <c r="A52" s="74"/>
      <c r="B52" s="544"/>
      <c r="C52" s="557"/>
      <c r="D52" s="558"/>
      <c r="E52" s="558"/>
      <c r="F52" s="559"/>
      <c r="G52" s="548" t="s">
        <v>481</v>
      </c>
      <c r="H52" s="549">
        <f>SUM(H50:H51)</f>
        <v>0</v>
      </c>
    </row>
    <row r="53" spans="1:9" x14ac:dyDescent="0.25">
      <c r="A53" s="74"/>
      <c r="B53" s="560"/>
      <c r="C53" s="553"/>
      <c r="D53" s="289"/>
      <c r="E53" s="289"/>
      <c r="F53" s="554"/>
      <c r="G53" s="561"/>
      <c r="H53" s="562"/>
    </row>
    <row r="54" spans="1:9" x14ac:dyDescent="0.25">
      <c r="A54" s="534" t="s">
        <v>954</v>
      </c>
      <c r="B54" s="550" t="s">
        <v>54</v>
      </c>
      <c r="C54" s="550" t="s">
        <v>55</v>
      </c>
      <c r="D54" s="550" t="s">
        <v>955</v>
      </c>
      <c r="E54" s="550" t="s">
        <v>956</v>
      </c>
      <c r="F54" s="550" t="s">
        <v>957</v>
      </c>
      <c r="G54" s="550" t="s">
        <v>958</v>
      </c>
      <c r="H54" s="550" t="s">
        <v>959</v>
      </c>
    </row>
    <row r="55" spans="1:9" ht="25.5" x14ac:dyDescent="0.25">
      <c r="A55" s="536" t="s">
        <v>979</v>
      </c>
      <c r="B55" s="536" t="s">
        <v>983</v>
      </c>
      <c r="C55" s="536" t="s">
        <v>139</v>
      </c>
      <c r="D55" s="537" t="s">
        <v>961</v>
      </c>
      <c r="E55" s="537" t="s">
        <v>130</v>
      </c>
      <c r="F55" s="538">
        <v>1</v>
      </c>
      <c r="G55" s="539"/>
      <c r="H55" s="539"/>
    </row>
    <row r="56" spans="1:9" x14ac:dyDescent="0.25">
      <c r="A56" s="540" t="s">
        <v>286</v>
      </c>
      <c r="B56" s="551"/>
      <c r="C56" s="288" t="s">
        <v>962</v>
      </c>
      <c r="D56" s="287" t="s">
        <v>963</v>
      </c>
      <c r="E56" s="287" t="s">
        <v>964</v>
      </c>
      <c r="F56" s="541">
        <v>30</v>
      </c>
      <c r="G56" s="295"/>
      <c r="H56" s="295">
        <f t="shared" ref="H56:H57" si="6">G56*F56</f>
        <v>0</v>
      </c>
      <c r="I56" s="542"/>
    </row>
    <row r="57" spans="1:9" ht="25.5" x14ac:dyDescent="0.25">
      <c r="A57" s="540" t="s">
        <v>981</v>
      </c>
      <c r="B57" s="551"/>
      <c r="C57" s="288" t="s">
        <v>970</v>
      </c>
      <c r="D57" s="287" t="s">
        <v>966</v>
      </c>
      <c r="E57" s="287" t="s">
        <v>967</v>
      </c>
      <c r="F57" s="541">
        <v>120</v>
      </c>
      <c r="G57" s="295"/>
      <c r="H57" s="295">
        <f t="shared" si="6"/>
        <v>0</v>
      </c>
    </row>
    <row r="58" spans="1:9" x14ac:dyDescent="0.25">
      <c r="A58" s="74"/>
      <c r="B58" s="544"/>
      <c r="C58" s="557"/>
      <c r="D58" s="558"/>
      <c r="E58" s="558"/>
      <c r="F58" s="559"/>
      <c r="G58" s="548" t="s">
        <v>481</v>
      </c>
      <c r="H58" s="549">
        <f>SUM(H56:H57)</f>
        <v>0</v>
      </c>
    </row>
    <row r="59" spans="1:9" x14ac:dyDescent="0.25">
      <c r="A59" s="74"/>
      <c r="B59" s="560"/>
      <c r="C59" s="553"/>
      <c r="D59" s="289"/>
      <c r="E59" s="289"/>
      <c r="F59" s="554"/>
      <c r="G59" s="561"/>
      <c r="H59" s="562"/>
    </row>
    <row r="60" spans="1:9" x14ac:dyDescent="0.25">
      <c r="A60" s="534" t="s">
        <v>954</v>
      </c>
      <c r="B60" s="550" t="s">
        <v>54</v>
      </c>
      <c r="C60" s="550" t="s">
        <v>55</v>
      </c>
      <c r="D60" s="550" t="s">
        <v>955</v>
      </c>
      <c r="E60" s="550" t="s">
        <v>956</v>
      </c>
      <c r="F60" s="550" t="s">
        <v>957</v>
      </c>
      <c r="G60" s="550" t="s">
        <v>958</v>
      </c>
      <c r="H60" s="550" t="s">
        <v>959</v>
      </c>
    </row>
    <row r="61" spans="1:9" ht="25.5" x14ac:dyDescent="0.25">
      <c r="A61" s="536" t="s">
        <v>982</v>
      </c>
      <c r="B61" s="536" t="s">
        <v>986</v>
      </c>
      <c r="C61" s="536" t="s">
        <v>140</v>
      </c>
      <c r="D61" s="537" t="s">
        <v>961</v>
      </c>
      <c r="E61" s="537" t="s">
        <v>130</v>
      </c>
      <c r="F61" s="538">
        <v>1</v>
      </c>
      <c r="G61" s="539"/>
      <c r="H61" s="539"/>
    </row>
    <row r="62" spans="1:9" x14ac:dyDescent="0.25">
      <c r="A62" s="540" t="s">
        <v>287</v>
      </c>
      <c r="B62" s="551"/>
      <c r="C62" s="288" t="s">
        <v>962</v>
      </c>
      <c r="D62" s="287" t="s">
        <v>963</v>
      </c>
      <c r="E62" s="287" t="s">
        <v>964</v>
      </c>
      <c r="F62" s="541">
        <v>30</v>
      </c>
      <c r="G62" s="295"/>
      <c r="H62" s="295">
        <f t="shared" ref="H62:H63" si="7">G62*F62</f>
        <v>0</v>
      </c>
      <c r="I62" s="542"/>
    </row>
    <row r="63" spans="1:9" ht="25.5" x14ac:dyDescent="0.25">
      <c r="A63" s="540" t="s">
        <v>984</v>
      </c>
      <c r="B63" s="551"/>
      <c r="C63" s="288" t="s">
        <v>985</v>
      </c>
      <c r="D63" s="287" t="s">
        <v>966</v>
      </c>
      <c r="E63" s="287" t="s">
        <v>967</v>
      </c>
      <c r="F63" s="541">
        <v>120</v>
      </c>
      <c r="G63" s="295"/>
      <c r="H63" s="295">
        <f t="shared" si="7"/>
        <v>0</v>
      </c>
      <c r="I63" s="245"/>
    </row>
    <row r="64" spans="1:9" x14ac:dyDescent="0.25">
      <c r="A64" s="74"/>
      <c r="B64" s="544"/>
      <c r="C64" s="557"/>
      <c r="D64" s="558"/>
      <c r="E64" s="558"/>
      <c r="F64" s="559"/>
      <c r="G64" s="548" t="s">
        <v>481</v>
      </c>
      <c r="H64" s="549">
        <f>SUM(H62:H63)</f>
        <v>0</v>
      </c>
    </row>
    <row r="65" spans="1:9" x14ac:dyDescent="0.25">
      <c r="A65" s="74"/>
      <c r="B65" s="50"/>
      <c r="C65" s="50"/>
      <c r="D65" s="50"/>
      <c r="E65" s="50"/>
      <c r="F65" s="50"/>
      <c r="G65" s="50"/>
      <c r="H65" s="35"/>
    </row>
    <row r="66" spans="1:9" x14ac:dyDescent="0.25">
      <c r="A66" s="534" t="s">
        <v>954</v>
      </c>
      <c r="B66" s="550" t="s">
        <v>54</v>
      </c>
      <c r="C66" s="550" t="s">
        <v>55</v>
      </c>
      <c r="D66" s="550" t="s">
        <v>955</v>
      </c>
      <c r="E66" s="550" t="s">
        <v>956</v>
      </c>
      <c r="F66" s="550" t="s">
        <v>957</v>
      </c>
      <c r="G66" s="550" t="s">
        <v>958</v>
      </c>
      <c r="H66" s="550" t="s">
        <v>959</v>
      </c>
    </row>
    <row r="67" spans="1:9" ht="38.25" x14ac:dyDescent="0.25">
      <c r="A67" s="536" t="s">
        <v>350</v>
      </c>
      <c r="B67" s="536" t="s">
        <v>2226</v>
      </c>
      <c r="C67" s="536" t="s">
        <v>1441</v>
      </c>
      <c r="D67" s="537" t="s">
        <v>961</v>
      </c>
      <c r="E67" s="537" t="s">
        <v>130</v>
      </c>
      <c r="F67" s="538">
        <v>1</v>
      </c>
      <c r="G67" s="539"/>
      <c r="H67" s="539"/>
    </row>
    <row r="68" spans="1:9" x14ac:dyDescent="0.25">
      <c r="A68" s="540" t="s">
        <v>351</v>
      </c>
      <c r="B68" s="551"/>
      <c r="C68" s="288" t="s">
        <v>962</v>
      </c>
      <c r="D68" s="287" t="s">
        <v>963</v>
      </c>
      <c r="E68" s="287" t="s">
        <v>964</v>
      </c>
      <c r="F68" s="541">
        <v>250</v>
      </c>
      <c r="G68" s="295"/>
      <c r="H68" s="295">
        <f t="shared" ref="H68:H73" si="8">G68*F68</f>
        <v>0</v>
      </c>
      <c r="I68" s="542"/>
    </row>
    <row r="69" spans="1:9" ht="25.5" x14ac:dyDescent="0.25">
      <c r="A69" s="540" t="s">
        <v>355</v>
      </c>
      <c r="B69" s="551"/>
      <c r="C69" s="288" t="s">
        <v>968</v>
      </c>
      <c r="D69" s="287" t="s">
        <v>963</v>
      </c>
      <c r="E69" s="287" t="s">
        <v>967</v>
      </c>
      <c r="F69" s="541">
        <v>40</v>
      </c>
      <c r="G69" s="295"/>
      <c r="H69" s="295">
        <f t="shared" si="8"/>
        <v>0</v>
      </c>
    </row>
    <row r="70" spans="1:9" ht="25.5" x14ac:dyDescent="0.25">
      <c r="A70" s="540" t="s">
        <v>356</v>
      </c>
      <c r="B70" s="551"/>
      <c r="C70" s="288" t="s">
        <v>965</v>
      </c>
      <c r="D70" s="287" t="s">
        <v>966</v>
      </c>
      <c r="E70" s="287" t="s">
        <v>967</v>
      </c>
      <c r="F70" s="541">
        <v>120</v>
      </c>
      <c r="G70" s="295"/>
      <c r="H70" s="295">
        <f t="shared" si="8"/>
        <v>0</v>
      </c>
      <c r="I70" s="245"/>
    </row>
    <row r="71" spans="1:9" ht="25.5" x14ac:dyDescent="0.25">
      <c r="A71" s="540" t="s">
        <v>360</v>
      </c>
      <c r="B71" s="551"/>
      <c r="C71" s="288" t="s">
        <v>987</v>
      </c>
      <c r="D71" s="287" t="s">
        <v>966</v>
      </c>
      <c r="E71" s="287" t="s">
        <v>967</v>
      </c>
      <c r="F71" s="541">
        <v>60</v>
      </c>
      <c r="G71" s="563"/>
      <c r="H71" s="295">
        <f t="shared" si="8"/>
        <v>0</v>
      </c>
      <c r="I71" s="245"/>
    </row>
    <row r="72" spans="1:9" ht="25.5" x14ac:dyDescent="0.25">
      <c r="A72" s="540" t="s">
        <v>988</v>
      </c>
      <c r="B72" s="551"/>
      <c r="C72" s="288" t="s">
        <v>985</v>
      </c>
      <c r="D72" s="287" t="s">
        <v>966</v>
      </c>
      <c r="E72" s="287" t="s">
        <v>967</v>
      </c>
      <c r="F72" s="541">
        <v>40</v>
      </c>
      <c r="G72" s="295"/>
      <c r="H72" s="295">
        <f t="shared" si="8"/>
        <v>0</v>
      </c>
      <c r="I72" s="245"/>
    </row>
    <row r="73" spans="1:9" ht="25.5" x14ac:dyDescent="0.25">
      <c r="A73" s="540" t="s">
        <v>989</v>
      </c>
      <c r="B73" s="551"/>
      <c r="C73" s="288" t="s">
        <v>970</v>
      </c>
      <c r="D73" s="287" t="s">
        <v>966</v>
      </c>
      <c r="E73" s="287" t="s">
        <v>967</v>
      </c>
      <c r="F73" s="541">
        <v>30</v>
      </c>
      <c r="G73" s="295"/>
      <c r="H73" s="295">
        <f t="shared" si="8"/>
        <v>0</v>
      </c>
    </row>
    <row r="74" spans="1:9" x14ac:dyDescent="0.25">
      <c r="A74" s="74"/>
      <c r="B74" s="544"/>
      <c r="C74" s="557"/>
      <c r="D74" s="558"/>
      <c r="E74" s="558"/>
      <c r="F74" s="559"/>
      <c r="G74" s="548" t="s">
        <v>481</v>
      </c>
      <c r="H74" s="549">
        <f>SUM(H68:H73)</f>
        <v>0</v>
      </c>
    </row>
    <row r="75" spans="1:9" x14ac:dyDescent="0.25">
      <c r="A75" s="74"/>
      <c r="B75" s="560"/>
      <c r="C75" s="553"/>
      <c r="D75" s="289"/>
      <c r="E75" s="289"/>
      <c r="F75" s="554"/>
      <c r="G75" s="561"/>
      <c r="H75" s="562"/>
    </row>
    <row r="76" spans="1:9" x14ac:dyDescent="0.25">
      <c r="A76" s="74"/>
      <c r="B76" s="560"/>
      <c r="C76" s="553"/>
      <c r="D76" s="289"/>
      <c r="E76" s="289"/>
      <c r="F76" s="554"/>
      <c r="G76" s="561"/>
      <c r="H76" s="562"/>
    </row>
    <row r="77" spans="1:9" x14ac:dyDescent="0.25">
      <c r="A77" s="534" t="s">
        <v>954</v>
      </c>
      <c r="B77" s="550" t="s">
        <v>54</v>
      </c>
      <c r="C77" s="550" t="s">
        <v>55</v>
      </c>
      <c r="D77" s="550" t="s">
        <v>955</v>
      </c>
      <c r="E77" s="550" t="s">
        <v>956</v>
      </c>
      <c r="F77" s="550" t="s">
        <v>957</v>
      </c>
      <c r="G77" s="550" t="s">
        <v>958</v>
      </c>
      <c r="H77" s="550" t="s">
        <v>959</v>
      </c>
    </row>
    <row r="78" spans="1:9" ht="25.5" x14ac:dyDescent="0.25">
      <c r="A78" s="536" t="s">
        <v>390</v>
      </c>
      <c r="B78" s="536" t="s">
        <v>2227</v>
      </c>
      <c r="C78" s="536" t="s">
        <v>142</v>
      </c>
      <c r="D78" s="537" t="s">
        <v>961</v>
      </c>
      <c r="E78" s="537" t="s">
        <v>130</v>
      </c>
      <c r="F78" s="538">
        <v>1</v>
      </c>
      <c r="G78" s="539"/>
      <c r="H78" s="539"/>
    </row>
    <row r="79" spans="1:9" x14ac:dyDescent="0.25">
      <c r="A79" s="540" t="s">
        <v>392</v>
      </c>
      <c r="B79" s="551"/>
      <c r="C79" s="288" t="s">
        <v>962</v>
      </c>
      <c r="D79" s="287" t="s">
        <v>963</v>
      </c>
      <c r="E79" s="287" t="s">
        <v>964</v>
      </c>
      <c r="F79" s="541">
        <v>500</v>
      </c>
      <c r="G79" s="295"/>
      <c r="H79" s="295">
        <f t="shared" ref="H79:H81" si="9">G79*F79</f>
        <v>0</v>
      </c>
      <c r="I79" s="542"/>
    </row>
    <row r="80" spans="1:9" ht="25.5" x14ac:dyDescent="0.25">
      <c r="A80" s="540" t="s">
        <v>393</v>
      </c>
      <c r="B80" s="551"/>
      <c r="C80" s="288" t="s">
        <v>965</v>
      </c>
      <c r="D80" s="287" t="s">
        <v>966</v>
      </c>
      <c r="E80" s="287" t="s">
        <v>967</v>
      </c>
      <c r="F80" s="541">
        <v>250</v>
      </c>
      <c r="G80" s="295"/>
      <c r="H80" s="295">
        <f t="shared" si="9"/>
        <v>0</v>
      </c>
      <c r="I80" s="245"/>
    </row>
    <row r="81" spans="1:9" ht="25.5" x14ac:dyDescent="0.25">
      <c r="A81" s="540" t="s">
        <v>394</v>
      </c>
      <c r="B81" s="551"/>
      <c r="C81" s="288" t="s">
        <v>968</v>
      </c>
      <c r="D81" s="287" t="s">
        <v>963</v>
      </c>
      <c r="E81" s="287" t="s">
        <v>967</v>
      </c>
      <c r="F81" s="541">
        <v>90</v>
      </c>
      <c r="G81" s="295"/>
      <c r="H81" s="295">
        <f t="shared" si="9"/>
        <v>0</v>
      </c>
    </row>
    <row r="82" spans="1:9" x14ac:dyDescent="0.25">
      <c r="A82" s="74"/>
      <c r="B82" s="552"/>
      <c r="C82" s="553"/>
      <c r="D82" s="289"/>
      <c r="E82" s="289"/>
      <c r="F82" s="554"/>
      <c r="G82" s="548" t="s">
        <v>481</v>
      </c>
      <c r="H82" s="567">
        <f>SUM(H79:H81)</f>
        <v>0</v>
      </c>
    </row>
    <row r="83" spans="1:9" x14ac:dyDescent="0.25">
      <c r="A83" s="74"/>
      <c r="B83" s="560"/>
      <c r="C83" s="553"/>
      <c r="D83" s="289"/>
      <c r="E83" s="289"/>
      <c r="F83" s="554"/>
      <c r="G83" s="561"/>
      <c r="H83" s="562"/>
    </row>
    <row r="84" spans="1:9" x14ac:dyDescent="0.25">
      <c r="A84" s="534" t="s">
        <v>954</v>
      </c>
      <c r="B84" s="550" t="s">
        <v>54</v>
      </c>
      <c r="C84" s="550" t="s">
        <v>55</v>
      </c>
      <c r="D84" s="550" t="s">
        <v>955</v>
      </c>
      <c r="E84" s="550" t="s">
        <v>956</v>
      </c>
      <c r="F84" s="550" t="s">
        <v>957</v>
      </c>
      <c r="G84" s="550" t="s">
        <v>958</v>
      </c>
      <c r="H84" s="550" t="s">
        <v>959</v>
      </c>
    </row>
    <row r="85" spans="1:9" ht="25.5" x14ac:dyDescent="0.25">
      <c r="A85" s="536" t="s">
        <v>999</v>
      </c>
      <c r="B85" s="536" t="s">
        <v>992</v>
      </c>
      <c r="C85" s="536" t="s">
        <v>163</v>
      </c>
      <c r="D85" s="537" t="s">
        <v>961</v>
      </c>
      <c r="E85" s="537" t="s">
        <v>130</v>
      </c>
      <c r="F85" s="538">
        <v>1</v>
      </c>
      <c r="G85" s="539"/>
      <c r="H85" s="539"/>
    </row>
    <row r="86" spans="1:9" ht="25.5" x14ac:dyDescent="0.25">
      <c r="A86" s="540" t="s">
        <v>397</v>
      </c>
      <c r="B86" s="551"/>
      <c r="C86" s="288" t="s">
        <v>1001</v>
      </c>
      <c r="D86" s="287" t="s">
        <v>963</v>
      </c>
      <c r="E86" s="287" t="s">
        <v>967</v>
      </c>
      <c r="F86" s="541">
        <v>5</v>
      </c>
      <c r="G86" s="295"/>
      <c r="H86" s="295">
        <f t="shared" ref="H86:H93" si="10">G86*F86</f>
        <v>0</v>
      </c>
    </row>
    <row r="87" spans="1:9" ht="38.25" x14ac:dyDescent="0.25">
      <c r="A87" s="540" t="s">
        <v>398</v>
      </c>
      <c r="B87" s="551"/>
      <c r="C87" s="288" t="s">
        <v>223</v>
      </c>
      <c r="D87" s="287" t="s">
        <v>963</v>
      </c>
      <c r="E87" s="287" t="s">
        <v>133</v>
      </c>
      <c r="F87" s="541">
        <v>60</v>
      </c>
      <c r="G87" s="295"/>
      <c r="H87" s="295">
        <f t="shared" si="10"/>
        <v>0</v>
      </c>
    </row>
    <row r="88" spans="1:9" ht="38.25" x14ac:dyDescent="0.25">
      <c r="A88" s="540" t="s">
        <v>400</v>
      </c>
      <c r="B88" s="551"/>
      <c r="C88" s="288" t="s">
        <v>449</v>
      </c>
      <c r="D88" s="287" t="s">
        <v>963</v>
      </c>
      <c r="E88" s="287" t="s">
        <v>130</v>
      </c>
      <c r="F88" s="541">
        <v>10</v>
      </c>
      <c r="G88" s="295"/>
      <c r="H88" s="295">
        <f t="shared" si="10"/>
        <v>0</v>
      </c>
    </row>
    <row r="89" spans="1:9" ht="38.25" x14ac:dyDescent="0.25">
      <c r="A89" s="540" t="s">
        <v>403</v>
      </c>
      <c r="B89" s="551"/>
      <c r="C89" s="288" t="s">
        <v>224</v>
      </c>
      <c r="D89" s="287" t="s">
        <v>963</v>
      </c>
      <c r="E89" s="287" t="s">
        <v>133</v>
      </c>
      <c r="F89" s="541">
        <v>50</v>
      </c>
      <c r="G89" s="295"/>
      <c r="H89" s="295">
        <f t="shared" si="10"/>
        <v>0</v>
      </c>
    </row>
    <row r="90" spans="1:9" ht="38.25" x14ac:dyDescent="0.25">
      <c r="A90" s="540" t="s">
        <v>404</v>
      </c>
      <c r="B90" s="551"/>
      <c r="C90" s="288" t="s">
        <v>1002</v>
      </c>
      <c r="D90" s="287" t="s">
        <v>963</v>
      </c>
      <c r="E90" s="287" t="s">
        <v>133</v>
      </c>
      <c r="F90" s="541">
        <v>50</v>
      </c>
      <c r="G90" s="295"/>
      <c r="H90" s="295">
        <f t="shared" si="10"/>
        <v>0</v>
      </c>
    </row>
    <row r="91" spans="1:9" ht="51" x14ac:dyDescent="0.25">
      <c r="A91" s="540" t="s">
        <v>1003</v>
      </c>
      <c r="B91" s="551"/>
      <c r="C91" s="288" t="s">
        <v>552</v>
      </c>
      <c r="D91" s="287" t="s">
        <v>963</v>
      </c>
      <c r="E91" s="287" t="s">
        <v>130</v>
      </c>
      <c r="F91" s="541">
        <v>10</v>
      </c>
      <c r="G91" s="295"/>
      <c r="H91" s="295">
        <f t="shared" si="10"/>
        <v>0</v>
      </c>
    </row>
    <row r="92" spans="1:9" x14ac:dyDescent="0.25">
      <c r="A92" s="540" t="s">
        <v>1004</v>
      </c>
      <c r="B92" s="551"/>
      <c r="C92" s="288" t="s">
        <v>1005</v>
      </c>
      <c r="D92" s="287" t="s">
        <v>963</v>
      </c>
      <c r="E92" s="287" t="s">
        <v>175</v>
      </c>
      <c r="F92" s="541">
        <v>5</v>
      </c>
      <c r="G92" s="295"/>
      <c r="H92" s="295">
        <f t="shared" si="10"/>
        <v>0</v>
      </c>
    </row>
    <row r="93" spans="1:9" x14ac:dyDescent="0.25">
      <c r="A93" s="540" t="s">
        <v>1006</v>
      </c>
      <c r="B93" s="551"/>
      <c r="C93" s="288" t="s">
        <v>1007</v>
      </c>
      <c r="D93" s="287" t="s">
        <v>966</v>
      </c>
      <c r="E93" s="287" t="s">
        <v>967</v>
      </c>
      <c r="F93" s="541">
        <v>0.9</v>
      </c>
      <c r="G93" s="563"/>
      <c r="H93" s="295">
        <f t="shared" si="10"/>
        <v>0</v>
      </c>
    </row>
    <row r="94" spans="1:9" x14ac:dyDescent="0.25">
      <c r="A94" s="74"/>
      <c r="B94" s="552"/>
      <c r="C94" s="553"/>
      <c r="D94" s="289"/>
      <c r="E94" s="289"/>
      <c r="F94" s="554"/>
      <c r="G94" s="548" t="s">
        <v>481</v>
      </c>
      <c r="H94" s="567">
        <f>SUM(H86:H93)</f>
        <v>0</v>
      </c>
    </row>
    <row r="95" spans="1:9" x14ac:dyDescent="0.25">
      <c r="A95" s="74"/>
      <c r="B95" s="560"/>
      <c r="C95" s="553"/>
      <c r="D95" s="289"/>
      <c r="E95" s="289"/>
      <c r="F95" s="554"/>
      <c r="G95" s="561"/>
      <c r="H95" s="562"/>
      <c r="I95" s="50"/>
    </row>
    <row r="96" spans="1:9" x14ac:dyDescent="0.25">
      <c r="A96" s="74"/>
      <c r="B96" s="50"/>
      <c r="C96" s="50"/>
      <c r="D96" s="50"/>
      <c r="E96" s="50"/>
      <c r="F96" s="50"/>
      <c r="G96" s="50"/>
      <c r="H96" s="35"/>
    </row>
    <row r="97" spans="1:9" x14ac:dyDescent="0.25">
      <c r="A97" s="534" t="s">
        <v>954</v>
      </c>
      <c r="B97" s="550" t="s">
        <v>54</v>
      </c>
      <c r="C97" s="550" t="s">
        <v>55</v>
      </c>
      <c r="D97" s="550" t="s">
        <v>955</v>
      </c>
      <c r="E97" s="550" t="s">
        <v>956</v>
      </c>
      <c r="F97" s="550" t="s">
        <v>957</v>
      </c>
      <c r="G97" s="550" t="s">
        <v>958</v>
      </c>
      <c r="H97" s="550" t="s">
        <v>959</v>
      </c>
    </row>
    <row r="98" spans="1:9" ht="25.5" x14ac:dyDescent="0.25">
      <c r="A98" s="536" t="s">
        <v>409</v>
      </c>
      <c r="B98" s="536" t="s">
        <v>997</v>
      </c>
      <c r="C98" s="536" t="s">
        <v>206</v>
      </c>
      <c r="D98" s="537" t="s">
        <v>961</v>
      </c>
      <c r="E98" s="537" t="s">
        <v>179</v>
      </c>
      <c r="F98" s="538">
        <v>1</v>
      </c>
      <c r="G98" s="539"/>
      <c r="H98" s="539"/>
    </row>
    <row r="99" spans="1:9" ht="25.5" x14ac:dyDescent="0.25">
      <c r="A99" s="540" t="s">
        <v>410</v>
      </c>
      <c r="B99" s="551"/>
      <c r="C99" s="288" t="s">
        <v>1019</v>
      </c>
      <c r="D99" s="287" t="s">
        <v>1008</v>
      </c>
      <c r="E99" s="287" t="s">
        <v>202</v>
      </c>
      <c r="F99" s="541">
        <v>4</v>
      </c>
      <c r="G99" s="563"/>
      <c r="H99" s="563">
        <f t="shared" ref="H99:H101" si="11">G99*F99</f>
        <v>0</v>
      </c>
      <c r="I99" s="542"/>
    </row>
    <row r="100" spans="1:9" x14ac:dyDescent="0.25">
      <c r="A100" s="540" t="s">
        <v>413</v>
      </c>
      <c r="B100" s="551"/>
      <c r="C100" s="288" t="s">
        <v>1020</v>
      </c>
      <c r="D100" s="287" t="s">
        <v>963</v>
      </c>
      <c r="E100" s="287" t="s">
        <v>967</v>
      </c>
      <c r="F100" s="541">
        <v>0.2</v>
      </c>
      <c r="G100" s="563"/>
      <c r="H100" s="563">
        <f t="shared" si="11"/>
        <v>0</v>
      </c>
    </row>
    <row r="101" spans="1:9" x14ac:dyDescent="0.25">
      <c r="A101" s="540" t="s">
        <v>414</v>
      </c>
      <c r="B101" s="551"/>
      <c r="C101" s="288" t="s">
        <v>1007</v>
      </c>
      <c r="D101" s="287" t="s">
        <v>963</v>
      </c>
      <c r="E101" s="287" t="s">
        <v>967</v>
      </c>
      <c r="F101" s="541">
        <v>0.15</v>
      </c>
      <c r="G101" s="563"/>
      <c r="H101" s="563">
        <f t="shared" si="11"/>
        <v>0</v>
      </c>
    </row>
    <row r="102" spans="1:9" x14ac:dyDescent="0.25">
      <c r="A102" s="74"/>
      <c r="B102" s="552"/>
      <c r="C102" s="553"/>
      <c r="D102" s="289"/>
      <c r="E102" s="289"/>
      <c r="F102" s="554"/>
      <c r="G102" s="548" t="s">
        <v>481</v>
      </c>
      <c r="H102" s="567">
        <f>SUM(H99:H101)</f>
        <v>0</v>
      </c>
    </row>
    <row r="103" spans="1:9" x14ac:dyDescent="0.25">
      <c r="A103" s="74"/>
      <c r="B103" s="50"/>
      <c r="C103" s="50"/>
      <c r="D103" s="50"/>
      <c r="E103" s="50"/>
      <c r="F103" s="50"/>
      <c r="G103" s="50"/>
      <c r="H103" s="35"/>
      <c r="I103" s="245"/>
    </row>
    <row r="104" spans="1:9" x14ac:dyDescent="0.25">
      <c r="A104" s="74"/>
      <c r="B104" s="50"/>
      <c r="C104" s="50"/>
      <c r="D104" s="50"/>
      <c r="E104" s="50"/>
      <c r="F104" s="50"/>
      <c r="G104" s="50"/>
      <c r="H104" s="35"/>
    </row>
    <row r="105" spans="1:9" x14ac:dyDescent="0.25">
      <c r="A105" s="74"/>
      <c r="B105" s="50"/>
      <c r="C105" s="50"/>
      <c r="D105" s="50"/>
      <c r="E105" s="50"/>
      <c r="F105" s="50"/>
      <c r="G105" s="50"/>
      <c r="H105" s="35"/>
    </row>
    <row r="106" spans="1:9" x14ac:dyDescent="0.25">
      <c r="A106" s="74"/>
      <c r="B106" s="50"/>
      <c r="C106" s="50"/>
      <c r="D106" s="50"/>
      <c r="E106" s="50"/>
      <c r="F106" s="50"/>
      <c r="G106" s="50"/>
      <c r="H106" s="35"/>
    </row>
    <row r="107" spans="1:9" x14ac:dyDescent="0.25">
      <c r="A107" s="534" t="s">
        <v>954</v>
      </c>
      <c r="B107" s="550" t="s">
        <v>54</v>
      </c>
      <c r="C107" s="550" t="s">
        <v>55</v>
      </c>
      <c r="D107" s="550" t="s">
        <v>955</v>
      </c>
      <c r="E107" s="550" t="s">
        <v>956</v>
      </c>
      <c r="F107" s="550" t="s">
        <v>957</v>
      </c>
      <c r="G107" s="550" t="s">
        <v>958</v>
      </c>
      <c r="H107" s="550" t="s">
        <v>959</v>
      </c>
    </row>
    <row r="108" spans="1:9" ht="25.5" x14ac:dyDescent="0.25">
      <c r="A108" s="536" t="s">
        <v>1044</v>
      </c>
      <c r="B108" s="536" t="s">
        <v>998</v>
      </c>
      <c r="C108" s="536" t="s">
        <v>416</v>
      </c>
      <c r="D108" s="537" t="s">
        <v>961</v>
      </c>
      <c r="E108" s="537" t="s">
        <v>179</v>
      </c>
      <c r="F108" s="538">
        <v>1</v>
      </c>
      <c r="G108" s="539"/>
      <c r="H108" s="539"/>
    </row>
    <row r="109" spans="1:9" x14ac:dyDescent="0.25">
      <c r="A109" s="540" t="s">
        <v>489</v>
      </c>
      <c r="B109" s="551"/>
      <c r="C109" s="288" t="s">
        <v>1045</v>
      </c>
      <c r="D109" s="287" t="s">
        <v>1008</v>
      </c>
      <c r="E109" s="287" t="s">
        <v>203</v>
      </c>
      <c r="F109" s="541">
        <v>1</v>
      </c>
      <c r="G109" s="295"/>
      <c r="H109" s="295">
        <f t="shared" ref="H109:H112" si="12">G109*F109</f>
        <v>0</v>
      </c>
    </row>
    <row r="110" spans="1:9" ht="25.5" x14ac:dyDescent="0.25">
      <c r="A110" s="540" t="s">
        <v>490</v>
      </c>
      <c r="B110" s="551"/>
      <c r="C110" s="288" t="s">
        <v>1046</v>
      </c>
      <c r="D110" s="287" t="s">
        <v>1008</v>
      </c>
      <c r="E110" s="287" t="s">
        <v>964</v>
      </c>
      <c r="F110" s="541">
        <v>6</v>
      </c>
      <c r="G110" s="295"/>
      <c r="H110" s="295">
        <f t="shared" si="12"/>
        <v>0</v>
      </c>
    </row>
    <row r="111" spans="1:9" x14ac:dyDescent="0.25">
      <c r="A111" s="540" t="s">
        <v>491</v>
      </c>
      <c r="B111" s="551"/>
      <c r="C111" s="288" t="s">
        <v>1026</v>
      </c>
      <c r="D111" s="287" t="s">
        <v>966</v>
      </c>
      <c r="E111" s="287" t="s">
        <v>967</v>
      </c>
      <c r="F111" s="541">
        <v>0.15</v>
      </c>
      <c r="G111" s="295"/>
      <c r="H111" s="295">
        <f t="shared" si="12"/>
        <v>0</v>
      </c>
    </row>
    <row r="112" spans="1:9" x14ac:dyDescent="0.25">
      <c r="A112" s="540" t="s">
        <v>1047</v>
      </c>
      <c r="B112" s="551"/>
      <c r="C112" s="288" t="s">
        <v>1007</v>
      </c>
      <c r="D112" s="287" t="s">
        <v>966</v>
      </c>
      <c r="E112" s="287" t="s">
        <v>967</v>
      </c>
      <c r="F112" s="541">
        <v>0.1</v>
      </c>
      <c r="G112" s="295"/>
      <c r="H112" s="295">
        <f t="shared" si="12"/>
        <v>0</v>
      </c>
    </row>
    <row r="113" spans="1:11" x14ac:dyDescent="0.25">
      <c r="A113" s="74"/>
      <c r="B113" s="552"/>
      <c r="C113" s="553"/>
      <c r="D113" s="289"/>
      <c r="E113" s="289"/>
      <c r="F113" s="554"/>
      <c r="G113" s="568" t="s">
        <v>481</v>
      </c>
      <c r="H113" s="572">
        <f>SUM(H109:H112)</f>
        <v>0</v>
      </c>
    </row>
    <row r="114" spans="1:11" x14ac:dyDescent="0.25">
      <c r="A114" s="74"/>
      <c r="B114" s="50"/>
      <c r="C114" s="50"/>
      <c r="D114" s="50"/>
      <c r="E114" s="50"/>
      <c r="F114" s="50"/>
      <c r="G114" s="50"/>
      <c r="H114" s="35"/>
    </row>
    <row r="115" spans="1:11" x14ac:dyDescent="0.25">
      <c r="A115" s="534" t="s">
        <v>954</v>
      </c>
      <c r="B115" s="550" t="s">
        <v>54</v>
      </c>
      <c r="C115" s="550" t="s">
        <v>55</v>
      </c>
      <c r="D115" s="550" t="s">
        <v>955</v>
      </c>
      <c r="E115" s="550" t="s">
        <v>956</v>
      </c>
      <c r="F115" s="550" t="s">
        <v>957</v>
      </c>
      <c r="G115" s="550" t="s">
        <v>958</v>
      </c>
      <c r="H115" s="550" t="s">
        <v>959</v>
      </c>
    </row>
    <row r="116" spans="1:11" ht="38.25" x14ac:dyDescent="0.25">
      <c r="A116" s="536" t="s">
        <v>1048</v>
      </c>
      <c r="B116" s="536" t="s">
        <v>1000</v>
      </c>
      <c r="C116" s="536" t="s">
        <v>472</v>
      </c>
      <c r="D116" s="537" t="s">
        <v>961</v>
      </c>
      <c r="E116" s="537" t="s">
        <v>130</v>
      </c>
      <c r="F116" s="538">
        <v>1</v>
      </c>
      <c r="G116" s="539"/>
      <c r="H116" s="539"/>
    </row>
    <row r="117" spans="1:11" ht="25.5" x14ac:dyDescent="0.25">
      <c r="A117" s="540" t="s">
        <v>492</v>
      </c>
      <c r="B117" s="551"/>
      <c r="C117" s="288" t="s">
        <v>1049</v>
      </c>
      <c r="D117" s="287" t="s">
        <v>1008</v>
      </c>
      <c r="E117" s="287" t="s">
        <v>130</v>
      </c>
      <c r="F117" s="541">
        <v>1</v>
      </c>
      <c r="G117" s="295"/>
      <c r="H117" s="295">
        <f t="shared" ref="H117:H119" si="13">F117*G117</f>
        <v>0</v>
      </c>
      <c r="I117" s="542"/>
      <c r="K117" s="245"/>
    </row>
    <row r="118" spans="1:11" x14ac:dyDescent="0.25">
      <c r="A118" s="540" t="s">
        <v>494</v>
      </c>
      <c r="B118" s="551"/>
      <c r="C118" s="288" t="s">
        <v>1050</v>
      </c>
      <c r="D118" s="287" t="s">
        <v>1008</v>
      </c>
      <c r="E118" s="287" t="s">
        <v>130</v>
      </c>
      <c r="F118" s="541">
        <f>0.8/2</f>
        <v>0.4</v>
      </c>
      <c r="G118" s="295"/>
      <c r="H118" s="295">
        <f t="shared" si="13"/>
        <v>0</v>
      </c>
      <c r="I118" s="542"/>
    </row>
    <row r="119" spans="1:11" x14ac:dyDescent="0.25">
      <c r="A119" s="540" t="s">
        <v>495</v>
      </c>
      <c r="B119" s="551"/>
      <c r="C119" s="288" t="s">
        <v>1007</v>
      </c>
      <c r="D119" s="287" t="s">
        <v>966</v>
      </c>
      <c r="E119" s="287" t="s">
        <v>173</v>
      </c>
      <c r="F119" s="541">
        <v>0.15</v>
      </c>
      <c r="G119" s="295"/>
      <c r="H119" s="295">
        <f t="shared" si="13"/>
        <v>0</v>
      </c>
    </row>
    <row r="120" spans="1:11" x14ac:dyDescent="0.25">
      <c r="A120" s="74"/>
      <c r="B120" s="552"/>
      <c r="C120" s="553"/>
      <c r="D120" s="289"/>
      <c r="E120" s="289"/>
      <c r="F120" s="573"/>
      <c r="G120" s="568" t="s">
        <v>481</v>
      </c>
      <c r="H120" s="549">
        <f>SUM(H117:H119)</f>
        <v>0</v>
      </c>
    </row>
    <row r="121" spans="1:11" x14ac:dyDescent="0.25">
      <c r="A121" s="74"/>
      <c r="B121" s="552"/>
      <c r="C121" s="553"/>
      <c r="D121" s="289"/>
      <c r="E121" s="289"/>
      <c r="F121" s="573"/>
      <c r="G121" s="561"/>
      <c r="H121" s="562"/>
    </row>
    <row r="122" spans="1:11" x14ac:dyDescent="0.25">
      <c r="A122" s="534" t="s">
        <v>954</v>
      </c>
      <c r="B122" s="550" t="s">
        <v>54</v>
      </c>
      <c r="C122" s="550" t="s">
        <v>55</v>
      </c>
      <c r="D122" s="550" t="s">
        <v>955</v>
      </c>
      <c r="E122" s="550" t="s">
        <v>956</v>
      </c>
      <c r="F122" s="550" t="s">
        <v>957</v>
      </c>
      <c r="G122" s="550" t="s">
        <v>958</v>
      </c>
      <c r="H122" s="550" t="s">
        <v>959</v>
      </c>
    </row>
    <row r="123" spans="1:11" ht="63.75" x14ac:dyDescent="0.25">
      <c r="A123" s="536" t="s">
        <v>1051</v>
      </c>
      <c r="B123" s="536" t="s">
        <v>2228</v>
      </c>
      <c r="C123" s="536" t="s">
        <v>473</v>
      </c>
      <c r="D123" s="537" t="s">
        <v>961</v>
      </c>
      <c r="E123" s="537" t="s">
        <v>128</v>
      </c>
      <c r="F123" s="538">
        <v>1</v>
      </c>
      <c r="G123" s="539"/>
      <c r="H123" s="539"/>
    </row>
    <row r="124" spans="1:11" ht="25.5" x14ac:dyDescent="0.25">
      <c r="A124" s="540" t="s">
        <v>496</v>
      </c>
      <c r="B124" s="551"/>
      <c r="C124" s="288" t="s">
        <v>1052</v>
      </c>
      <c r="D124" s="287" t="s">
        <v>1008</v>
      </c>
      <c r="E124" s="287" t="s">
        <v>130</v>
      </c>
      <c r="F124" s="541">
        <v>1.25</v>
      </c>
      <c r="G124" s="295"/>
      <c r="H124" s="295">
        <f t="shared" ref="H124:H126" si="14">G124*F124</f>
        <v>0</v>
      </c>
      <c r="I124" s="542"/>
    </row>
    <row r="125" spans="1:11" ht="25.5" x14ac:dyDescent="0.25">
      <c r="A125" s="540" t="s">
        <v>1053</v>
      </c>
      <c r="B125" s="551"/>
      <c r="C125" s="288" t="s">
        <v>1042</v>
      </c>
      <c r="D125" s="287" t="s">
        <v>1008</v>
      </c>
      <c r="E125" s="287" t="s">
        <v>202</v>
      </c>
      <c r="F125" s="541">
        <v>0.1</v>
      </c>
      <c r="G125" s="295"/>
      <c r="H125" s="295">
        <f t="shared" si="14"/>
        <v>0</v>
      </c>
    </row>
    <row r="126" spans="1:11" x14ac:dyDescent="0.25">
      <c r="A126" s="540" t="s">
        <v>1054</v>
      </c>
      <c r="B126" s="551"/>
      <c r="C126" s="288" t="s">
        <v>1007</v>
      </c>
      <c r="D126" s="287" t="s">
        <v>966</v>
      </c>
      <c r="E126" s="287" t="s">
        <v>173</v>
      </c>
      <c r="F126" s="541">
        <v>0.2</v>
      </c>
      <c r="G126" s="295"/>
      <c r="H126" s="295">
        <f t="shared" si="14"/>
        <v>0</v>
      </c>
    </row>
    <row r="127" spans="1:11" x14ac:dyDescent="0.25">
      <c r="A127" s="74"/>
      <c r="B127" s="552"/>
      <c r="C127" s="553"/>
      <c r="D127" s="289"/>
      <c r="E127" s="289"/>
      <c r="F127" s="571"/>
      <c r="G127" s="574" t="s">
        <v>481</v>
      </c>
      <c r="H127" s="549">
        <f>SUM(H124:H126)</f>
        <v>0</v>
      </c>
    </row>
    <row r="128" spans="1:11" x14ac:dyDescent="0.25">
      <c r="A128" s="74"/>
      <c r="B128" s="552"/>
      <c r="C128" s="553"/>
      <c r="D128" s="289"/>
      <c r="E128" s="289"/>
      <c r="F128" s="554"/>
      <c r="G128" s="565"/>
      <c r="H128" s="566"/>
    </row>
    <row r="129" spans="1:9" x14ac:dyDescent="0.25">
      <c r="A129" s="74"/>
      <c r="B129" s="552"/>
      <c r="C129" s="553"/>
      <c r="D129" s="289"/>
      <c r="E129" s="289"/>
      <c r="F129" s="564"/>
      <c r="G129" s="565"/>
      <c r="H129" s="566"/>
    </row>
    <row r="130" spans="1:9" x14ac:dyDescent="0.25">
      <c r="A130" s="534" t="s">
        <v>954</v>
      </c>
      <c r="B130" s="550" t="s">
        <v>54</v>
      </c>
      <c r="C130" s="550" t="s">
        <v>55</v>
      </c>
      <c r="D130" s="550" t="s">
        <v>955</v>
      </c>
      <c r="E130" s="550" t="s">
        <v>956</v>
      </c>
      <c r="F130" s="550" t="s">
        <v>957</v>
      </c>
      <c r="G130" s="550" t="s">
        <v>958</v>
      </c>
      <c r="H130" s="550" t="s">
        <v>959</v>
      </c>
    </row>
    <row r="131" spans="1:9" ht="51" x14ac:dyDescent="0.25">
      <c r="A131" s="536" t="s">
        <v>1055</v>
      </c>
      <c r="B131" s="536" t="s">
        <v>1018</v>
      </c>
      <c r="C131" s="536" t="s">
        <v>474</v>
      </c>
      <c r="D131" s="537" t="s">
        <v>961</v>
      </c>
      <c r="E131" s="537" t="s">
        <v>130</v>
      </c>
      <c r="F131" s="538">
        <v>1</v>
      </c>
      <c r="G131" s="539"/>
      <c r="H131" s="539"/>
    </row>
    <row r="132" spans="1:9" ht="25.5" x14ac:dyDescent="0.25">
      <c r="A132" s="540" t="s">
        <v>497</v>
      </c>
      <c r="B132" s="551"/>
      <c r="C132" s="288" t="s">
        <v>1049</v>
      </c>
      <c r="D132" s="287" t="s">
        <v>1008</v>
      </c>
      <c r="E132" s="287" t="s">
        <v>130</v>
      </c>
      <c r="F132" s="541">
        <v>2</v>
      </c>
      <c r="G132" s="295"/>
      <c r="H132" s="295">
        <f t="shared" ref="H132:H134" si="15">F132*G132</f>
        <v>0</v>
      </c>
      <c r="I132" s="245"/>
    </row>
    <row r="133" spans="1:9" x14ac:dyDescent="0.25">
      <c r="A133" s="540" t="s">
        <v>1056</v>
      </c>
      <c r="B133" s="551"/>
      <c r="C133" s="288" t="s">
        <v>1050</v>
      </c>
      <c r="D133" s="287" t="s">
        <v>1008</v>
      </c>
      <c r="E133" s="287" t="s">
        <v>130</v>
      </c>
      <c r="F133" s="541">
        <f>0.8/2</f>
        <v>0.4</v>
      </c>
      <c r="G133" s="295"/>
      <c r="H133" s="295">
        <f t="shared" si="15"/>
        <v>0</v>
      </c>
      <c r="I133" s="542"/>
    </row>
    <row r="134" spans="1:9" x14ac:dyDescent="0.25">
      <c r="A134" s="540" t="s">
        <v>1057</v>
      </c>
      <c r="B134" s="551"/>
      <c r="C134" s="288" t="s">
        <v>1007</v>
      </c>
      <c r="D134" s="287" t="s">
        <v>966</v>
      </c>
      <c r="E134" s="287" t="s">
        <v>173</v>
      </c>
      <c r="F134" s="541">
        <v>0.15</v>
      </c>
      <c r="G134" s="295"/>
      <c r="H134" s="295">
        <f t="shared" si="15"/>
        <v>0</v>
      </c>
    </row>
    <row r="135" spans="1:9" x14ac:dyDescent="0.25">
      <c r="A135" s="74"/>
      <c r="B135" s="552"/>
      <c r="C135" s="575"/>
      <c r="D135" s="50"/>
      <c r="E135" s="50"/>
      <c r="F135" s="573"/>
      <c r="G135" s="568" t="s">
        <v>481</v>
      </c>
      <c r="H135" s="549">
        <f>SUM(H132:H134)</f>
        <v>0</v>
      </c>
    </row>
    <row r="136" spans="1:9" x14ac:dyDescent="0.25">
      <c r="A136" s="74"/>
      <c r="B136" s="552"/>
      <c r="C136" s="553"/>
      <c r="D136" s="289"/>
      <c r="E136" s="289"/>
      <c r="F136" s="554"/>
      <c r="G136" s="565"/>
      <c r="H136" s="566"/>
    </row>
    <row r="137" spans="1:9" x14ac:dyDescent="0.25">
      <c r="A137" s="74"/>
      <c r="B137" s="552"/>
      <c r="C137" s="553"/>
      <c r="D137" s="289"/>
      <c r="E137" s="289"/>
      <c r="F137" s="564"/>
      <c r="G137" s="565"/>
      <c r="H137" s="566"/>
    </row>
    <row r="138" spans="1:9" x14ac:dyDescent="0.25">
      <c r="A138" s="74"/>
      <c r="B138" s="552"/>
      <c r="C138" s="553"/>
      <c r="D138" s="289"/>
      <c r="E138" s="289"/>
      <c r="F138" s="564"/>
      <c r="G138" s="565"/>
      <c r="H138" s="566"/>
    </row>
    <row r="139" spans="1:9" x14ac:dyDescent="0.25">
      <c r="A139" s="534" t="s">
        <v>954</v>
      </c>
      <c r="B139" s="550" t="s">
        <v>54</v>
      </c>
      <c r="C139" s="550" t="s">
        <v>55</v>
      </c>
      <c r="D139" s="550" t="s">
        <v>955</v>
      </c>
      <c r="E139" s="550" t="s">
        <v>956</v>
      </c>
      <c r="F139" s="550" t="s">
        <v>957</v>
      </c>
      <c r="G139" s="550" t="s">
        <v>958</v>
      </c>
      <c r="H139" s="550" t="s">
        <v>959</v>
      </c>
    </row>
    <row r="140" spans="1:9" ht="114.75" x14ac:dyDescent="0.25">
      <c r="A140" s="536" t="s">
        <v>1058</v>
      </c>
      <c r="B140" s="536" t="s">
        <v>2208</v>
      </c>
      <c r="C140" s="536" t="s">
        <v>476</v>
      </c>
      <c r="D140" s="537" t="s">
        <v>961</v>
      </c>
      <c r="E140" s="537" t="s">
        <v>130</v>
      </c>
      <c r="F140" s="538">
        <v>1</v>
      </c>
      <c r="G140" s="539"/>
      <c r="H140" s="539"/>
      <c r="I140" s="245"/>
    </row>
    <row r="141" spans="1:9" ht="30" customHeight="1" x14ac:dyDescent="0.25">
      <c r="A141" s="540" t="s">
        <v>498</v>
      </c>
      <c r="B141" s="551"/>
      <c r="C141" s="288" t="s">
        <v>1059</v>
      </c>
      <c r="D141" s="287" t="s">
        <v>1008</v>
      </c>
      <c r="E141" s="287" t="s">
        <v>130</v>
      </c>
      <c r="F141" s="541">
        <v>2.5499999999999998</v>
      </c>
      <c r="G141" s="295"/>
      <c r="H141" s="295">
        <f t="shared" ref="H141:H143" si="16">G141*F141</f>
        <v>0</v>
      </c>
      <c r="I141" s="542"/>
    </row>
    <row r="142" spans="1:9" ht="25.5" x14ac:dyDescent="0.25">
      <c r="A142" s="540" t="s">
        <v>499</v>
      </c>
      <c r="B142" s="551"/>
      <c r="C142" s="288" t="s">
        <v>1042</v>
      </c>
      <c r="D142" s="287" t="s">
        <v>1008</v>
      </c>
      <c r="E142" s="287" t="s">
        <v>202</v>
      </c>
      <c r="F142" s="541">
        <v>0.1</v>
      </c>
      <c r="G142" s="295"/>
      <c r="H142" s="295">
        <f t="shared" si="16"/>
        <v>0</v>
      </c>
    </row>
    <row r="143" spans="1:9" x14ac:dyDescent="0.25">
      <c r="A143" s="540" t="s">
        <v>500</v>
      </c>
      <c r="B143" s="551"/>
      <c r="C143" s="288" t="s">
        <v>1007</v>
      </c>
      <c r="D143" s="287" t="s">
        <v>966</v>
      </c>
      <c r="E143" s="287" t="s">
        <v>173</v>
      </c>
      <c r="F143" s="541">
        <v>0.2</v>
      </c>
      <c r="G143" s="295"/>
      <c r="H143" s="295">
        <f t="shared" si="16"/>
        <v>0</v>
      </c>
    </row>
    <row r="144" spans="1:9" x14ac:dyDescent="0.25">
      <c r="A144" s="74"/>
      <c r="B144" s="552"/>
      <c r="C144" s="576"/>
      <c r="D144" s="50"/>
      <c r="E144" s="50"/>
      <c r="F144" s="571"/>
      <c r="G144" s="574" t="s">
        <v>481</v>
      </c>
      <c r="H144" s="549">
        <f>SUM(H141:H143)</f>
        <v>0</v>
      </c>
    </row>
    <row r="145" spans="1:26" x14ac:dyDescent="0.25">
      <c r="A145" s="74"/>
      <c r="B145" s="50"/>
      <c r="C145" s="50"/>
      <c r="D145" s="50"/>
      <c r="E145" s="50"/>
      <c r="F145" s="50"/>
      <c r="G145" s="50"/>
      <c r="H145" s="35"/>
    </row>
    <row r="146" spans="1:26" x14ac:dyDescent="0.25">
      <c r="A146" s="74"/>
      <c r="B146" s="50"/>
      <c r="C146" s="50"/>
      <c r="D146" s="50"/>
      <c r="E146" s="50"/>
      <c r="F146" s="50"/>
      <c r="G146" s="50"/>
      <c r="H146" s="35"/>
    </row>
    <row r="147" spans="1:26" x14ac:dyDescent="0.25">
      <c r="A147" s="74"/>
      <c r="B147" s="50"/>
      <c r="C147" s="50"/>
      <c r="D147" s="50"/>
      <c r="E147" s="50"/>
      <c r="F147" s="50"/>
      <c r="G147" s="50"/>
      <c r="H147" s="35"/>
    </row>
    <row r="148" spans="1:26" x14ac:dyDescent="0.25">
      <c r="A148" s="74"/>
      <c r="B148" s="50"/>
      <c r="C148" s="50"/>
      <c r="D148" s="50"/>
      <c r="E148" s="50"/>
      <c r="F148" s="50"/>
      <c r="G148" s="50"/>
      <c r="H148" s="35"/>
    </row>
    <row r="149" spans="1:26" x14ac:dyDescent="0.25">
      <c r="A149" s="534" t="s">
        <v>954</v>
      </c>
      <c r="B149" s="550" t="s">
        <v>54</v>
      </c>
      <c r="C149" s="550" t="s">
        <v>55</v>
      </c>
      <c r="D149" s="550" t="s">
        <v>955</v>
      </c>
      <c r="E149" s="550" t="s">
        <v>956</v>
      </c>
      <c r="F149" s="550" t="s">
        <v>957</v>
      </c>
      <c r="G149" s="550" t="s">
        <v>958</v>
      </c>
      <c r="H149" s="550" t="s">
        <v>959</v>
      </c>
    </row>
    <row r="150" spans="1:26" ht="38.25" x14ac:dyDescent="0.25">
      <c r="A150" s="536" t="s">
        <v>1060</v>
      </c>
      <c r="B150" s="536" t="s">
        <v>2210</v>
      </c>
      <c r="C150" s="536" t="s">
        <v>401</v>
      </c>
      <c r="D150" s="537" t="s">
        <v>961</v>
      </c>
      <c r="E150" s="537" t="s">
        <v>133</v>
      </c>
      <c r="F150" s="538">
        <v>1</v>
      </c>
      <c r="G150" s="539"/>
      <c r="H150" s="539"/>
    </row>
    <row r="151" spans="1:26" ht="25.5" x14ac:dyDescent="0.25">
      <c r="A151" s="540" t="s">
        <v>549</v>
      </c>
      <c r="B151" s="248"/>
      <c r="C151" s="296" t="s">
        <v>1061</v>
      </c>
      <c r="D151" s="287" t="s">
        <v>1008</v>
      </c>
      <c r="E151" s="298" t="s">
        <v>133</v>
      </c>
      <c r="F151" s="541">
        <f>1</f>
        <v>1</v>
      </c>
      <c r="G151" s="578"/>
      <c r="H151" s="580">
        <f t="shared" ref="H151:H159" si="17">G151*F151</f>
        <v>0</v>
      </c>
    </row>
    <row r="152" spans="1:26" x14ac:dyDescent="0.25">
      <c r="A152" s="540" t="s">
        <v>551</v>
      </c>
      <c r="B152" s="248"/>
      <c r="C152" s="296" t="s">
        <v>1062</v>
      </c>
      <c r="D152" s="287" t="s">
        <v>1008</v>
      </c>
      <c r="E152" s="298" t="s">
        <v>202</v>
      </c>
      <c r="F152" s="541">
        <v>0.1</v>
      </c>
      <c r="G152" s="578"/>
      <c r="H152" s="580">
        <f t="shared" si="17"/>
        <v>0</v>
      </c>
    </row>
    <row r="153" spans="1:26" x14ac:dyDescent="0.25">
      <c r="A153" s="540" t="s">
        <v>553</v>
      </c>
      <c r="B153" s="248"/>
      <c r="C153" s="296" t="s">
        <v>1063</v>
      </c>
      <c r="D153" s="287" t="s">
        <v>1008</v>
      </c>
      <c r="E153" s="298" t="s">
        <v>202</v>
      </c>
      <c r="F153" s="541">
        <v>1</v>
      </c>
      <c r="G153" s="578"/>
      <c r="H153" s="580">
        <f t="shared" si="17"/>
        <v>0</v>
      </c>
      <c r="I153" s="245"/>
    </row>
    <row r="154" spans="1:26" ht="51" x14ac:dyDescent="0.25">
      <c r="A154" s="540" t="s">
        <v>555</v>
      </c>
      <c r="B154" s="248"/>
      <c r="C154" s="296" t="s">
        <v>1064</v>
      </c>
      <c r="D154" s="287" t="s">
        <v>1008</v>
      </c>
      <c r="E154" s="298" t="s">
        <v>175</v>
      </c>
      <c r="F154" s="541">
        <f>0.1*1</f>
        <v>0.1</v>
      </c>
      <c r="G154" s="578"/>
      <c r="H154" s="580">
        <f t="shared" si="17"/>
        <v>0</v>
      </c>
    </row>
    <row r="155" spans="1:26" ht="51" x14ac:dyDescent="0.25">
      <c r="A155" s="540" t="s">
        <v>1065</v>
      </c>
      <c r="B155" s="248"/>
      <c r="C155" s="296" t="s">
        <v>1066</v>
      </c>
      <c r="D155" s="287" t="s">
        <v>1008</v>
      </c>
      <c r="E155" s="298" t="s">
        <v>179</v>
      </c>
      <c r="F155" s="541">
        <f>1*0.1</f>
        <v>0.1</v>
      </c>
      <c r="G155" s="578"/>
      <c r="H155" s="580">
        <f t="shared" si="17"/>
        <v>0</v>
      </c>
      <c r="I155" s="50"/>
      <c r="J155" s="50"/>
      <c r="K155" s="50"/>
      <c r="L155" s="50"/>
      <c r="M155" s="50"/>
      <c r="N155" s="50"/>
      <c r="O155" s="50"/>
      <c r="P155" s="50"/>
      <c r="Q155" s="50"/>
      <c r="R155" s="50"/>
      <c r="S155" s="50"/>
      <c r="T155" s="50"/>
      <c r="U155" s="50"/>
      <c r="V155" s="50"/>
      <c r="W155" s="50"/>
      <c r="X155" s="50"/>
      <c r="Y155" s="50"/>
      <c r="Z155" s="50"/>
    </row>
    <row r="156" spans="1:26" x14ac:dyDescent="0.25">
      <c r="A156" s="540" t="s">
        <v>1067</v>
      </c>
      <c r="B156" s="248"/>
      <c r="C156" s="296" t="s">
        <v>1068</v>
      </c>
      <c r="D156" s="287" t="s">
        <v>1008</v>
      </c>
      <c r="E156" s="298" t="s">
        <v>202</v>
      </c>
      <c r="F156" s="541">
        <v>0.4</v>
      </c>
      <c r="G156" s="578"/>
      <c r="H156" s="580">
        <f t="shared" si="17"/>
        <v>0</v>
      </c>
      <c r="I156" s="50"/>
      <c r="J156" s="50"/>
      <c r="K156" s="50"/>
      <c r="L156" s="50"/>
      <c r="M156" s="50"/>
      <c r="N156" s="50"/>
      <c r="O156" s="50"/>
      <c r="P156" s="50"/>
      <c r="Q156" s="50"/>
      <c r="R156" s="50"/>
      <c r="S156" s="50"/>
      <c r="T156" s="50"/>
      <c r="U156" s="50"/>
      <c r="V156" s="50"/>
      <c r="W156" s="50"/>
      <c r="X156" s="50"/>
      <c r="Y156" s="50"/>
      <c r="Z156" s="50"/>
    </row>
    <row r="157" spans="1:26" ht="38.25" x14ac:dyDescent="0.25">
      <c r="A157" s="540" t="s">
        <v>1069</v>
      </c>
      <c r="B157" s="248"/>
      <c r="C157" s="296" t="s">
        <v>1070</v>
      </c>
      <c r="D157" s="287" t="s">
        <v>961</v>
      </c>
      <c r="E157" s="298" t="s">
        <v>133</v>
      </c>
      <c r="F157" s="541">
        <v>0.2</v>
      </c>
      <c r="G157" s="578"/>
      <c r="H157" s="580">
        <f t="shared" si="17"/>
        <v>0</v>
      </c>
      <c r="I157" s="50"/>
      <c r="J157" s="50"/>
      <c r="K157" s="50"/>
      <c r="L157" s="50"/>
      <c r="M157" s="50"/>
      <c r="N157" s="50"/>
      <c r="O157" s="50"/>
      <c r="P157" s="50"/>
      <c r="Q157" s="50"/>
      <c r="R157" s="50"/>
      <c r="S157" s="50"/>
      <c r="T157" s="50"/>
      <c r="U157" s="50"/>
      <c r="V157" s="50"/>
      <c r="W157" s="50"/>
      <c r="X157" s="50"/>
      <c r="Y157" s="50"/>
      <c r="Z157" s="50"/>
    </row>
    <row r="158" spans="1:26" x14ac:dyDescent="0.25">
      <c r="A158" s="540" t="s">
        <v>1071</v>
      </c>
      <c r="B158" s="248"/>
      <c r="C158" s="296" t="s">
        <v>1026</v>
      </c>
      <c r="D158" s="287" t="s">
        <v>966</v>
      </c>
      <c r="E158" s="298" t="s">
        <v>173</v>
      </c>
      <c r="F158" s="541">
        <v>0.5</v>
      </c>
      <c r="G158" s="578"/>
      <c r="H158" s="580">
        <f t="shared" si="17"/>
        <v>0</v>
      </c>
    </row>
    <row r="159" spans="1:26" x14ac:dyDescent="0.25">
      <c r="A159" s="540" t="s">
        <v>1072</v>
      </c>
      <c r="B159" s="248"/>
      <c r="C159" s="296" t="s">
        <v>1007</v>
      </c>
      <c r="D159" s="287" t="s">
        <v>966</v>
      </c>
      <c r="E159" s="298" t="s">
        <v>173</v>
      </c>
      <c r="F159" s="541">
        <v>0.5</v>
      </c>
      <c r="G159" s="295"/>
      <c r="H159" s="580">
        <f t="shared" si="17"/>
        <v>0</v>
      </c>
    </row>
    <row r="160" spans="1:26" x14ac:dyDescent="0.25">
      <c r="A160" s="74"/>
      <c r="B160" s="581"/>
      <c r="C160" s="50"/>
      <c r="D160" s="582"/>
      <c r="E160" s="583"/>
      <c r="F160" s="584"/>
      <c r="G160" s="568" t="s">
        <v>481</v>
      </c>
      <c r="H160" s="572">
        <f>SUM(H151:H159)</f>
        <v>0</v>
      </c>
    </row>
    <row r="161" spans="1:9" x14ac:dyDescent="0.25">
      <c r="A161" s="74"/>
      <c r="B161" s="50"/>
      <c r="C161" s="50"/>
      <c r="D161" s="50"/>
      <c r="E161" s="50"/>
      <c r="F161" s="50"/>
      <c r="G161" s="50"/>
      <c r="H161" s="50"/>
      <c r="I161" s="35"/>
    </row>
    <row r="162" spans="1:9" x14ac:dyDescent="0.25">
      <c r="A162" s="534" t="s">
        <v>954</v>
      </c>
      <c r="B162" s="550" t="s">
        <v>54</v>
      </c>
      <c r="C162" s="550" t="s">
        <v>55</v>
      </c>
      <c r="D162" s="550" t="s">
        <v>955</v>
      </c>
      <c r="E162" s="550" t="s">
        <v>956</v>
      </c>
      <c r="F162" s="550" t="s">
        <v>957</v>
      </c>
      <c r="G162" s="550" t="s">
        <v>958</v>
      </c>
      <c r="H162" s="550" t="s">
        <v>959</v>
      </c>
      <c r="I162" s="35"/>
    </row>
    <row r="163" spans="1:9" ht="89.25" x14ac:dyDescent="0.25">
      <c r="A163" s="536" t="s">
        <v>1074</v>
      </c>
      <c r="B163" s="536" t="s">
        <v>2211</v>
      </c>
      <c r="C163" s="536" t="s">
        <v>1075</v>
      </c>
      <c r="D163" s="537" t="s">
        <v>961</v>
      </c>
      <c r="E163" s="537" t="s">
        <v>130</v>
      </c>
      <c r="F163" s="538">
        <v>1</v>
      </c>
      <c r="G163" s="538"/>
      <c r="H163" s="539"/>
      <c r="I163" s="35"/>
    </row>
    <row r="164" spans="1:9" ht="25.5" x14ac:dyDescent="0.25">
      <c r="A164" s="540" t="s">
        <v>562</v>
      </c>
      <c r="B164" s="587"/>
      <c r="C164" s="588" t="s">
        <v>1076</v>
      </c>
      <c r="D164" s="287" t="s">
        <v>1008</v>
      </c>
      <c r="E164" s="589" t="s">
        <v>130</v>
      </c>
      <c r="F164" s="541">
        <v>1</v>
      </c>
      <c r="G164" s="590"/>
      <c r="H164" s="586">
        <f t="shared" ref="H164:H173" si="18">G164*F164</f>
        <v>0</v>
      </c>
      <c r="I164" s="35"/>
    </row>
    <row r="165" spans="1:9" ht="25.5" x14ac:dyDescent="0.25">
      <c r="A165" s="540" t="s">
        <v>563</v>
      </c>
      <c r="B165" s="587"/>
      <c r="C165" s="588" t="s">
        <v>1077</v>
      </c>
      <c r="D165" s="287" t="s">
        <v>1008</v>
      </c>
      <c r="E165" s="589" t="s">
        <v>130</v>
      </c>
      <c r="F165" s="541">
        <v>1</v>
      </c>
      <c r="G165" s="590"/>
      <c r="H165" s="586">
        <f t="shared" si="18"/>
        <v>0</v>
      </c>
      <c r="I165" s="35"/>
    </row>
    <row r="166" spans="1:9" ht="38.25" x14ac:dyDescent="0.25">
      <c r="A166" s="540" t="s">
        <v>564</v>
      </c>
      <c r="B166" s="587"/>
      <c r="C166" s="588" t="s">
        <v>1078</v>
      </c>
      <c r="D166" s="287" t="s">
        <v>1008</v>
      </c>
      <c r="E166" s="589" t="s">
        <v>130</v>
      </c>
      <c r="F166" s="541">
        <v>0.25</v>
      </c>
      <c r="G166" s="590"/>
      <c r="H166" s="586">
        <f t="shared" si="18"/>
        <v>0</v>
      </c>
      <c r="I166" s="35"/>
    </row>
    <row r="167" spans="1:9" ht="25.5" x14ac:dyDescent="0.25">
      <c r="A167" s="540" t="s">
        <v>565</v>
      </c>
      <c r="B167" s="587"/>
      <c r="C167" s="588" t="s">
        <v>1079</v>
      </c>
      <c r="D167" s="287" t="s">
        <v>1008</v>
      </c>
      <c r="E167" s="589" t="s">
        <v>133</v>
      </c>
      <c r="F167" s="541">
        <v>11.025</v>
      </c>
      <c r="G167" s="590"/>
      <c r="H167" s="586">
        <f t="shared" si="18"/>
        <v>0</v>
      </c>
      <c r="I167" s="35"/>
    </row>
    <row r="168" spans="1:9" ht="25.5" x14ac:dyDescent="0.25">
      <c r="A168" s="540" t="s">
        <v>566</v>
      </c>
      <c r="B168" s="587"/>
      <c r="C168" s="588" t="s">
        <v>1080</v>
      </c>
      <c r="D168" s="287" t="s">
        <v>966</v>
      </c>
      <c r="E168" s="589" t="s">
        <v>173</v>
      </c>
      <c r="F168" s="541">
        <v>1.26</v>
      </c>
      <c r="G168" s="590"/>
      <c r="H168" s="586">
        <f t="shared" si="18"/>
        <v>0</v>
      </c>
      <c r="I168" s="35"/>
    </row>
    <row r="169" spans="1:9" x14ac:dyDescent="0.25">
      <c r="A169" s="540" t="s">
        <v>567</v>
      </c>
      <c r="B169" s="587"/>
      <c r="C169" s="588" t="s">
        <v>1007</v>
      </c>
      <c r="D169" s="287" t="s">
        <v>966</v>
      </c>
      <c r="E169" s="589" t="s">
        <v>173</v>
      </c>
      <c r="F169" s="541">
        <v>1.26</v>
      </c>
      <c r="G169" s="590"/>
      <c r="H169" s="586">
        <f t="shared" si="18"/>
        <v>0</v>
      </c>
      <c r="I169" s="35"/>
    </row>
    <row r="170" spans="1:9" ht="38.25" x14ac:dyDescent="0.25">
      <c r="A170" s="540" t="s">
        <v>1081</v>
      </c>
      <c r="B170" s="587"/>
      <c r="C170" s="588" t="s">
        <v>1082</v>
      </c>
      <c r="D170" s="287" t="s">
        <v>961</v>
      </c>
      <c r="E170" s="589" t="s">
        <v>130</v>
      </c>
      <c r="F170" s="541">
        <v>1</v>
      </c>
      <c r="G170" s="590"/>
      <c r="H170" s="586">
        <f t="shared" si="18"/>
        <v>0</v>
      </c>
      <c r="I170" s="35"/>
    </row>
    <row r="171" spans="1:9" x14ac:dyDescent="0.25">
      <c r="A171" s="540" t="s">
        <v>1083</v>
      </c>
      <c r="B171" s="587"/>
      <c r="C171" s="588" t="s">
        <v>1084</v>
      </c>
      <c r="D171" s="287" t="s">
        <v>961</v>
      </c>
      <c r="E171" s="589" t="s">
        <v>175</v>
      </c>
      <c r="F171" s="541">
        <v>4.2249999999999996</v>
      </c>
      <c r="G171" s="590"/>
      <c r="H171" s="586">
        <f t="shared" si="18"/>
        <v>0</v>
      </c>
      <c r="I171" s="35"/>
    </row>
    <row r="172" spans="1:9" ht="25.5" x14ac:dyDescent="0.25">
      <c r="A172" s="540" t="s">
        <v>1085</v>
      </c>
      <c r="B172" s="587"/>
      <c r="C172" s="588" t="s">
        <v>288</v>
      </c>
      <c r="D172" s="287" t="s">
        <v>961</v>
      </c>
      <c r="E172" s="589" t="s">
        <v>175</v>
      </c>
      <c r="F172" s="541">
        <v>3.5750000000000002</v>
      </c>
      <c r="G172" s="590"/>
      <c r="H172" s="586">
        <f t="shared" si="18"/>
        <v>0</v>
      </c>
      <c r="I172" s="35"/>
    </row>
    <row r="173" spans="1:9" ht="25.5" x14ac:dyDescent="0.25">
      <c r="A173" s="540" t="s">
        <v>1086</v>
      </c>
      <c r="B173" s="587"/>
      <c r="C173" s="588" t="s">
        <v>1087</v>
      </c>
      <c r="D173" s="287" t="s">
        <v>961</v>
      </c>
      <c r="E173" s="589" t="s">
        <v>175</v>
      </c>
      <c r="F173" s="541">
        <v>6.5000000000000002E-2</v>
      </c>
      <c r="G173" s="590"/>
      <c r="H173" s="586">
        <f t="shared" si="18"/>
        <v>0</v>
      </c>
      <c r="I173" s="35"/>
    </row>
    <row r="174" spans="1:9" x14ac:dyDescent="0.25">
      <c r="A174" s="74"/>
      <c r="B174" s="50"/>
      <c r="C174" s="50"/>
      <c r="D174" s="50"/>
      <c r="E174" s="50"/>
      <c r="F174" s="50"/>
      <c r="G174" s="548" t="s">
        <v>481</v>
      </c>
      <c r="H174" s="549">
        <f>SUM(H164:H173)</f>
        <v>0</v>
      </c>
      <c r="I174" s="35"/>
    </row>
    <row r="175" spans="1:9" x14ac:dyDescent="0.25">
      <c r="A175" s="74"/>
      <c r="B175" s="50"/>
      <c r="C175" s="50"/>
      <c r="D175" s="50"/>
      <c r="E175" s="50"/>
      <c r="F175" s="50"/>
      <c r="G175" s="50"/>
      <c r="H175" s="1028"/>
      <c r="I175" s="35"/>
    </row>
    <row r="176" spans="1:9" x14ac:dyDescent="0.25">
      <c r="A176" s="74"/>
      <c r="B176" s="50"/>
      <c r="C176" s="50"/>
      <c r="D176" s="50"/>
      <c r="E176" s="50"/>
      <c r="F176" s="50"/>
      <c r="G176" s="50"/>
      <c r="H176" s="1029"/>
      <c r="I176" s="35"/>
    </row>
    <row r="177" spans="1:9" x14ac:dyDescent="0.25">
      <c r="A177" s="74"/>
      <c r="B177" s="50"/>
      <c r="C177" s="50"/>
      <c r="D177" s="50"/>
      <c r="E177" s="50"/>
      <c r="F177" s="50"/>
      <c r="G177" s="50"/>
      <c r="H177" s="1030"/>
      <c r="I177" s="35"/>
    </row>
    <row r="178" spans="1:9" x14ac:dyDescent="0.25">
      <c r="A178" s="534" t="s">
        <v>954</v>
      </c>
      <c r="B178" s="579" t="s">
        <v>54</v>
      </c>
      <c r="C178" s="579" t="s">
        <v>55</v>
      </c>
      <c r="D178" s="550" t="s">
        <v>955</v>
      </c>
      <c r="E178" s="579" t="s">
        <v>956</v>
      </c>
      <c r="F178" s="579" t="s">
        <v>957</v>
      </c>
      <c r="G178" s="579" t="s">
        <v>958</v>
      </c>
      <c r="H178" s="579" t="s">
        <v>959</v>
      </c>
      <c r="I178" s="35"/>
    </row>
    <row r="179" spans="1:9" ht="89.25" x14ac:dyDescent="0.25">
      <c r="A179" s="536" t="s">
        <v>1088</v>
      </c>
      <c r="B179" s="536" t="s">
        <v>2216</v>
      </c>
      <c r="C179" s="536" t="s">
        <v>716</v>
      </c>
      <c r="D179" s="537" t="s">
        <v>961</v>
      </c>
      <c r="E179" s="537" t="s">
        <v>130</v>
      </c>
      <c r="F179" s="538">
        <v>1</v>
      </c>
      <c r="G179" s="538"/>
      <c r="H179" s="539"/>
      <c r="I179" s="591"/>
    </row>
    <row r="180" spans="1:9" ht="25.5" x14ac:dyDescent="0.25">
      <c r="A180" s="592" t="s">
        <v>1089</v>
      </c>
      <c r="B180" s="593"/>
      <c r="C180" s="588" t="s">
        <v>1076</v>
      </c>
      <c r="D180" s="287" t="s">
        <v>1008</v>
      </c>
      <c r="E180" s="594" t="s">
        <v>130</v>
      </c>
      <c r="F180" s="541">
        <v>1</v>
      </c>
      <c r="G180" s="590"/>
      <c r="H180" s="595">
        <f t="shared" ref="H180:H189" si="19">G180*F180</f>
        <v>0</v>
      </c>
      <c r="I180" s="35"/>
    </row>
    <row r="181" spans="1:9" ht="25.5" x14ac:dyDescent="0.25">
      <c r="A181" s="540" t="s">
        <v>1090</v>
      </c>
      <c r="B181" s="587"/>
      <c r="C181" s="588" t="s">
        <v>1077</v>
      </c>
      <c r="D181" s="287" t="s">
        <v>1008</v>
      </c>
      <c r="E181" s="589" t="s">
        <v>130</v>
      </c>
      <c r="F181" s="541">
        <v>1</v>
      </c>
      <c r="G181" s="590"/>
      <c r="H181" s="586">
        <f t="shared" si="19"/>
        <v>0</v>
      </c>
      <c r="I181" s="35"/>
    </row>
    <row r="182" spans="1:9" ht="38.25" x14ac:dyDescent="0.25">
      <c r="A182" s="540" t="s">
        <v>1091</v>
      </c>
      <c r="B182" s="587"/>
      <c r="C182" s="588" t="s">
        <v>1078</v>
      </c>
      <c r="D182" s="287" t="s">
        <v>1008</v>
      </c>
      <c r="E182" s="589" t="s">
        <v>130</v>
      </c>
      <c r="F182" s="541">
        <v>0.25</v>
      </c>
      <c r="G182" s="590"/>
      <c r="H182" s="586">
        <f t="shared" si="19"/>
        <v>0</v>
      </c>
      <c r="I182" s="35"/>
    </row>
    <row r="183" spans="1:9" ht="25.5" x14ac:dyDescent="0.25">
      <c r="A183" s="540" t="s">
        <v>1092</v>
      </c>
      <c r="B183" s="587"/>
      <c r="C183" s="588" t="s">
        <v>1093</v>
      </c>
      <c r="D183" s="287" t="s">
        <v>1008</v>
      </c>
      <c r="E183" s="589" t="s">
        <v>133</v>
      </c>
      <c r="F183" s="541">
        <v>11.025</v>
      </c>
      <c r="G183" s="590"/>
      <c r="H183" s="586">
        <f t="shared" si="19"/>
        <v>0</v>
      </c>
      <c r="I183" s="35"/>
    </row>
    <row r="184" spans="1:9" ht="25.5" x14ac:dyDescent="0.25">
      <c r="A184" s="540" t="s">
        <v>1094</v>
      </c>
      <c r="B184" s="587"/>
      <c r="C184" s="588" t="s">
        <v>1080</v>
      </c>
      <c r="D184" s="287" t="s">
        <v>966</v>
      </c>
      <c r="E184" s="589" t="s">
        <v>173</v>
      </c>
      <c r="F184" s="541">
        <v>1.26</v>
      </c>
      <c r="G184" s="590"/>
      <c r="H184" s="586">
        <f t="shared" si="19"/>
        <v>0</v>
      </c>
      <c r="I184" s="35"/>
    </row>
    <row r="185" spans="1:9" x14ac:dyDescent="0.25">
      <c r="A185" s="540" t="s">
        <v>1095</v>
      </c>
      <c r="B185" s="587"/>
      <c r="C185" s="588" t="s">
        <v>1007</v>
      </c>
      <c r="D185" s="287" t="s">
        <v>966</v>
      </c>
      <c r="E185" s="589" t="s">
        <v>173</v>
      </c>
      <c r="F185" s="541">
        <v>1.26</v>
      </c>
      <c r="G185" s="590"/>
      <c r="H185" s="586">
        <f t="shared" si="19"/>
        <v>0</v>
      </c>
      <c r="I185" s="35"/>
    </row>
    <row r="186" spans="1:9" ht="38.25" x14ac:dyDescent="0.25">
      <c r="A186" s="540" t="s">
        <v>1096</v>
      </c>
      <c r="B186" s="587"/>
      <c r="C186" s="588" t="s">
        <v>1082</v>
      </c>
      <c r="D186" s="287" t="s">
        <v>961</v>
      </c>
      <c r="E186" s="589" t="s">
        <v>130</v>
      </c>
      <c r="F186" s="541">
        <v>1</v>
      </c>
      <c r="G186" s="590"/>
      <c r="H186" s="586">
        <f t="shared" si="19"/>
        <v>0</v>
      </c>
      <c r="I186" s="35"/>
    </row>
    <row r="187" spans="1:9" x14ac:dyDescent="0.25">
      <c r="A187" s="540" t="s">
        <v>1097</v>
      </c>
      <c r="B187" s="587"/>
      <c r="C187" s="588" t="s">
        <v>1084</v>
      </c>
      <c r="D187" s="287" t="s">
        <v>961</v>
      </c>
      <c r="E187" s="589" t="s">
        <v>175</v>
      </c>
      <c r="F187" s="541">
        <v>4.2249999999999996</v>
      </c>
      <c r="G187" s="590"/>
      <c r="H187" s="586">
        <f t="shared" si="19"/>
        <v>0</v>
      </c>
      <c r="I187" s="35"/>
    </row>
    <row r="188" spans="1:9" ht="25.5" x14ac:dyDescent="0.25">
      <c r="A188" s="540" t="s">
        <v>1098</v>
      </c>
      <c r="B188" s="587"/>
      <c r="C188" s="588" t="s">
        <v>288</v>
      </c>
      <c r="D188" s="287" t="s">
        <v>961</v>
      </c>
      <c r="E188" s="589" t="s">
        <v>175</v>
      </c>
      <c r="F188" s="541">
        <v>3.5750000000000002</v>
      </c>
      <c r="G188" s="590"/>
      <c r="H188" s="586">
        <f t="shared" si="19"/>
        <v>0</v>
      </c>
      <c r="I188" s="35"/>
    </row>
    <row r="189" spans="1:9" ht="25.5" x14ac:dyDescent="0.25">
      <c r="A189" s="540" t="s">
        <v>1099</v>
      </c>
      <c r="B189" s="587"/>
      <c r="C189" s="588" t="s">
        <v>1087</v>
      </c>
      <c r="D189" s="287" t="s">
        <v>961</v>
      </c>
      <c r="E189" s="589" t="s">
        <v>175</v>
      </c>
      <c r="F189" s="541">
        <v>6.5000000000000002E-2</v>
      </c>
      <c r="G189" s="590"/>
      <c r="H189" s="586">
        <f t="shared" si="19"/>
        <v>0</v>
      </c>
      <c r="I189" s="35"/>
    </row>
    <row r="190" spans="1:9" x14ac:dyDescent="0.25">
      <c r="A190" s="74"/>
      <c r="B190" s="50"/>
      <c r="C190" s="50"/>
      <c r="D190" s="50"/>
      <c r="E190" s="50"/>
      <c r="F190" s="50"/>
      <c r="G190" s="548" t="s">
        <v>481</v>
      </c>
      <c r="H190" s="549">
        <f>SUM(H180:H189)</f>
        <v>0</v>
      </c>
      <c r="I190" s="35"/>
    </row>
    <row r="191" spans="1:9" x14ac:dyDescent="0.25">
      <c r="A191" s="74"/>
      <c r="B191" s="50"/>
      <c r="C191" s="50"/>
      <c r="D191" s="50"/>
      <c r="E191" s="50"/>
      <c r="F191" s="50"/>
      <c r="G191" s="50"/>
      <c r="H191" s="35"/>
    </row>
    <row r="192" spans="1:9" x14ac:dyDescent="0.25">
      <c r="A192" s="74"/>
      <c r="B192" s="50"/>
      <c r="C192" s="50"/>
      <c r="D192" s="50"/>
      <c r="E192" s="50"/>
      <c r="F192" s="50"/>
      <c r="G192" s="50"/>
      <c r="H192" s="35"/>
    </row>
    <row r="193" spans="1:9" x14ac:dyDescent="0.25">
      <c r="A193" s="74"/>
      <c r="B193" s="50"/>
      <c r="C193" s="50"/>
      <c r="D193" s="50"/>
      <c r="E193" s="50"/>
      <c r="F193" s="50"/>
      <c r="G193" s="50"/>
      <c r="H193" s="35"/>
    </row>
    <row r="194" spans="1:9" x14ac:dyDescent="0.25">
      <c r="A194" s="534" t="s">
        <v>954</v>
      </c>
      <c r="B194" s="550" t="s">
        <v>54</v>
      </c>
      <c r="C194" s="550" t="s">
        <v>55</v>
      </c>
      <c r="D194" s="550" t="s">
        <v>955</v>
      </c>
      <c r="E194" s="550" t="s">
        <v>956</v>
      </c>
      <c r="F194" s="550" t="s">
        <v>957</v>
      </c>
      <c r="G194" s="550" t="s">
        <v>958</v>
      </c>
      <c r="H194" s="550" t="s">
        <v>959</v>
      </c>
    </row>
    <row r="195" spans="1:9" ht="25.5" x14ac:dyDescent="0.25">
      <c r="A195" s="536" t="s">
        <v>1100</v>
      </c>
      <c r="B195" s="536" t="s">
        <v>2217</v>
      </c>
      <c r="C195" s="536" t="s">
        <v>717</v>
      </c>
      <c r="D195" s="537" t="s">
        <v>961</v>
      </c>
      <c r="E195" s="537" t="s">
        <v>151</v>
      </c>
      <c r="F195" s="538">
        <v>1</v>
      </c>
      <c r="G195" s="539"/>
      <c r="H195" s="539"/>
    </row>
    <row r="196" spans="1:9" x14ac:dyDescent="0.25">
      <c r="A196" s="540" t="s">
        <v>568</v>
      </c>
      <c r="B196" s="248"/>
      <c r="C196" s="588" t="s">
        <v>1026</v>
      </c>
      <c r="D196" s="287" t="s">
        <v>966</v>
      </c>
      <c r="E196" s="589" t="s">
        <v>173</v>
      </c>
      <c r="F196" s="596">
        <v>0.3</v>
      </c>
      <c r="G196" s="578"/>
      <c r="H196" s="586">
        <f t="shared" ref="H196:H200" si="20">G196*F196</f>
        <v>0</v>
      </c>
    </row>
    <row r="197" spans="1:9" x14ac:dyDescent="0.25">
      <c r="A197" s="540" t="s">
        <v>569</v>
      </c>
      <c r="B197" s="248"/>
      <c r="C197" s="588" t="s">
        <v>1007</v>
      </c>
      <c r="D197" s="287" t="s">
        <v>966</v>
      </c>
      <c r="E197" s="589" t="s">
        <v>173</v>
      </c>
      <c r="F197" s="596">
        <v>0.3</v>
      </c>
      <c r="G197" s="590"/>
      <c r="H197" s="586">
        <f t="shared" si="20"/>
        <v>0</v>
      </c>
    </row>
    <row r="198" spans="1:9" x14ac:dyDescent="0.25">
      <c r="A198" s="540" t="s">
        <v>1101</v>
      </c>
      <c r="B198" s="248"/>
      <c r="C198" s="588" t="s">
        <v>1073</v>
      </c>
      <c r="D198" s="287" t="s">
        <v>1008</v>
      </c>
      <c r="E198" s="589" t="s">
        <v>202</v>
      </c>
      <c r="F198" s="596">
        <v>0.33</v>
      </c>
      <c r="G198" s="578"/>
      <c r="H198" s="586">
        <f t="shared" si="20"/>
        <v>0</v>
      </c>
    </row>
    <row r="199" spans="1:9" x14ac:dyDescent="0.25">
      <c r="A199" s="540" t="s">
        <v>1102</v>
      </c>
      <c r="B199" s="248"/>
      <c r="C199" s="588" t="s">
        <v>1068</v>
      </c>
      <c r="D199" s="287" t="s">
        <v>1008</v>
      </c>
      <c r="E199" s="589" t="s">
        <v>202</v>
      </c>
      <c r="F199" s="596">
        <v>0.95</v>
      </c>
      <c r="G199" s="578"/>
      <c r="H199" s="586">
        <f t="shared" si="20"/>
        <v>0</v>
      </c>
    </row>
    <row r="200" spans="1:9" ht="38.25" x14ac:dyDescent="0.25">
      <c r="A200" s="540" t="s">
        <v>1103</v>
      </c>
      <c r="B200" s="248"/>
      <c r="C200" s="588" t="s">
        <v>1104</v>
      </c>
      <c r="D200" s="287" t="s">
        <v>1008</v>
      </c>
      <c r="E200" s="589" t="s">
        <v>151</v>
      </c>
      <c r="F200" s="596">
        <v>1</v>
      </c>
      <c r="G200" s="578"/>
      <c r="H200" s="586">
        <f t="shared" si="20"/>
        <v>0</v>
      </c>
    </row>
    <row r="201" spans="1:9" x14ac:dyDescent="0.25">
      <c r="A201" s="74"/>
      <c r="B201" s="50"/>
      <c r="C201" s="50"/>
      <c r="D201" s="50"/>
      <c r="E201" s="50"/>
      <c r="F201" s="50"/>
      <c r="G201" s="548" t="s">
        <v>481</v>
      </c>
      <c r="H201" s="549">
        <f>SUM(H196:H200)</f>
        <v>0</v>
      </c>
    </row>
    <row r="202" spans="1:9" x14ac:dyDescent="0.25">
      <c r="A202" s="74"/>
      <c r="B202" s="50"/>
      <c r="C202" s="50"/>
      <c r="D202" s="50"/>
      <c r="E202" s="50"/>
      <c r="F202" s="50"/>
      <c r="G202" s="50"/>
      <c r="H202" s="35"/>
    </row>
    <row r="203" spans="1:9" x14ac:dyDescent="0.25">
      <c r="A203" s="74"/>
      <c r="B203" s="50"/>
      <c r="C203" s="50"/>
      <c r="D203" s="50"/>
      <c r="E203" s="50"/>
      <c r="F203" s="50"/>
      <c r="G203" s="50"/>
      <c r="H203" s="35"/>
    </row>
    <row r="204" spans="1:9" x14ac:dyDescent="0.25">
      <c r="A204" s="534" t="s">
        <v>954</v>
      </c>
      <c r="B204" s="550" t="s">
        <v>54</v>
      </c>
      <c r="C204" s="550" t="s">
        <v>55</v>
      </c>
      <c r="D204" s="550" t="s">
        <v>955</v>
      </c>
      <c r="E204" s="550" t="s">
        <v>956</v>
      </c>
      <c r="F204" s="550" t="s">
        <v>957</v>
      </c>
      <c r="G204" s="550" t="s">
        <v>958</v>
      </c>
      <c r="H204" s="550" t="s">
        <v>959</v>
      </c>
    </row>
    <row r="205" spans="1:9" ht="25.5" x14ac:dyDescent="0.25">
      <c r="A205" s="536" t="s">
        <v>1105</v>
      </c>
      <c r="B205" s="536" t="s">
        <v>2218</v>
      </c>
      <c r="C205" s="536" t="s">
        <v>718</v>
      </c>
      <c r="D205" s="537" t="s">
        <v>961</v>
      </c>
      <c r="E205" s="537" t="s">
        <v>133</v>
      </c>
      <c r="F205" s="538">
        <v>1</v>
      </c>
      <c r="G205" s="539"/>
      <c r="H205" s="539"/>
      <c r="I205" s="1027"/>
    </row>
    <row r="206" spans="1:9" ht="25.5" x14ac:dyDescent="0.25">
      <c r="A206" s="540" t="s">
        <v>572</v>
      </c>
      <c r="B206" s="248"/>
      <c r="C206" s="296" t="s">
        <v>1061</v>
      </c>
      <c r="D206" s="287" t="s">
        <v>1008</v>
      </c>
      <c r="E206" s="298" t="s">
        <v>133</v>
      </c>
      <c r="F206" s="596">
        <v>2</v>
      </c>
      <c r="G206" s="578"/>
      <c r="H206" s="586">
        <f t="shared" ref="H206:H211" si="21">G206*F206</f>
        <v>0</v>
      </c>
    </row>
    <row r="207" spans="1:9" x14ac:dyDescent="0.25">
      <c r="A207" s="540" t="s">
        <v>573</v>
      </c>
      <c r="B207" s="248"/>
      <c r="C207" s="296" t="s">
        <v>1062</v>
      </c>
      <c r="D207" s="287" t="s">
        <v>1008</v>
      </c>
      <c r="E207" s="298" t="s">
        <v>202</v>
      </c>
      <c r="F207" s="596">
        <v>0.1</v>
      </c>
      <c r="G207" s="578"/>
      <c r="H207" s="586">
        <f t="shared" si="21"/>
        <v>0</v>
      </c>
    </row>
    <row r="208" spans="1:9" x14ac:dyDescent="0.25">
      <c r="A208" s="540" t="s">
        <v>574</v>
      </c>
      <c r="B208" s="248"/>
      <c r="C208" s="296" t="s">
        <v>1106</v>
      </c>
      <c r="D208" s="287" t="s">
        <v>1008</v>
      </c>
      <c r="E208" s="298" t="s">
        <v>202</v>
      </c>
      <c r="F208" s="596">
        <v>1</v>
      </c>
      <c r="G208" s="578"/>
      <c r="H208" s="586">
        <f t="shared" si="21"/>
        <v>0</v>
      </c>
    </row>
    <row r="209" spans="1:8" ht="51" x14ac:dyDescent="0.25">
      <c r="A209" s="540" t="s">
        <v>575</v>
      </c>
      <c r="B209" s="248"/>
      <c r="C209" s="296" t="s">
        <v>1064</v>
      </c>
      <c r="D209" s="287" t="s">
        <v>1008</v>
      </c>
      <c r="E209" s="298" t="s">
        <v>175</v>
      </c>
      <c r="F209" s="596">
        <f>ROUND(0.2*0.15*1,2)</f>
        <v>0.03</v>
      </c>
      <c r="G209" s="578"/>
      <c r="H209" s="586">
        <f t="shared" si="21"/>
        <v>0</v>
      </c>
    </row>
    <row r="210" spans="1:8" x14ac:dyDescent="0.25">
      <c r="A210" s="540" t="s">
        <v>1107</v>
      </c>
      <c r="B210" s="248"/>
      <c r="C210" s="296" t="s">
        <v>1026</v>
      </c>
      <c r="D210" s="287" t="s">
        <v>966</v>
      </c>
      <c r="E210" s="298" t="s">
        <v>173</v>
      </c>
      <c r="F210" s="596">
        <v>0.5</v>
      </c>
      <c r="G210" s="578"/>
      <c r="H210" s="586">
        <f t="shared" si="21"/>
        <v>0</v>
      </c>
    </row>
    <row r="211" spans="1:8" x14ac:dyDescent="0.25">
      <c r="A211" s="540" t="s">
        <v>1108</v>
      </c>
      <c r="B211" s="248"/>
      <c r="C211" s="296" t="s">
        <v>1007</v>
      </c>
      <c r="D211" s="287" t="s">
        <v>966</v>
      </c>
      <c r="E211" s="298" t="s">
        <v>173</v>
      </c>
      <c r="F211" s="596">
        <v>0.5</v>
      </c>
      <c r="G211" s="578"/>
      <c r="H211" s="586">
        <f t="shared" si="21"/>
        <v>0</v>
      </c>
    </row>
    <row r="212" spans="1:8" x14ac:dyDescent="0.25">
      <c r="A212" s="74"/>
      <c r="B212" s="581"/>
      <c r="C212" s="50"/>
      <c r="D212" s="582"/>
      <c r="E212" s="583"/>
      <c r="F212" s="584"/>
      <c r="G212" s="548" t="s">
        <v>481</v>
      </c>
      <c r="H212" s="549">
        <f>SUM(H206:H211)</f>
        <v>0</v>
      </c>
    </row>
    <row r="213" spans="1:8" x14ac:dyDescent="0.25">
      <c r="A213" s="74"/>
      <c r="B213" s="50"/>
      <c r="C213" s="50"/>
      <c r="D213" s="50"/>
      <c r="E213" s="50"/>
      <c r="F213" s="50"/>
      <c r="G213" s="50"/>
      <c r="H213" s="35"/>
    </row>
    <row r="214" spans="1:8" x14ac:dyDescent="0.25">
      <c r="A214" s="74"/>
      <c r="B214" s="50"/>
      <c r="C214" s="50"/>
      <c r="D214" s="50"/>
      <c r="E214" s="50"/>
      <c r="F214" s="50"/>
      <c r="G214" s="50"/>
      <c r="H214" s="35"/>
    </row>
    <row r="215" spans="1:8" x14ac:dyDescent="0.25">
      <c r="A215" s="75"/>
      <c r="B215" s="76"/>
      <c r="C215" s="76"/>
      <c r="D215" s="76"/>
      <c r="E215" s="76"/>
      <c r="F215" s="76"/>
      <c r="G215" s="76"/>
      <c r="H215" s="35"/>
    </row>
    <row r="216" spans="1:8" x14ac:dyDescent="0.25">
      <c r="A216" s="534" t="s">
        <v>954</v>
      </c>
      <c r="B216" s="550" t="s">
        <v>54</v>
      </c>
      <c r="C216" s="550" t="s">
        <v>55</v>
      </c>
      <c r="D216" s="550" t="s">
        <v>955</v>
      </c>
      <c r="E216" s="550" t="s">
        <v>956</v>
      </c>
      <c r="F216" s="550" t="s">
        <v>957</v>
      </c>
      <c r="G216" s="550" t="s">
        <v>958</v>
      </c>
      <c r="H216" s="550" t="s">
        <v>959</v>
      </c>
    </row>
    <row r="217" spans="1:8" x14ac:dyDescent="0.25">
      <c r="A217" s="536" t="s">
        <v>1109</v>
      </c>
      <c r="B217" s="536" t="s">
        <v>2219</v>
      </c>
      <c r="C217" s="536" t="s">
        <v>1110</v>
      </c>
      <c r="D217" s="537" t="s">
        <v>961</v>
      </c>
      <c r="E217" s="537" t="s">
        <v>133</v>
      </c>
      <c r="F217" s="538">
        <v>1</v>
      </c>
      <c r="G217" s="539"/>
      <c r="H217" s="539"/>
    </row>
    <row r="218" spans="1:8" ht="38.25" x14ac:dyDescent="0.25">
      <c r="A218" s="540" t="s">
        <v>576</v>
      </c>
      <c r="B218" s="597"/>
      <c r="C218" s="598" t="s">
        <v>1111</v>
      </c>
      <c r="D218" s="287" t="s">
        <v>1008</v>
      </c>
      <c r="E218" s="298" t="s">
        <v>151</v>
      </c>
      <c r="F218" s="596">
        <v>2</v>
      </c>
      <c r="G218" s="578"/>
      <c r="H218" s="586">
        <f t="shared" ref="H218:H224" si="22">G218*F218</f>
        <v>0</v>
      </c>
    </row>
    <row r="219" spans="1:8" x14ac:dyDescent="0.25">
      <c r="A219" s="540" t="s">
        <v>577</v>
      </c>
      <c r="B219" s="248"/>
      <c r="C219" s="296" t="s">
        <v>1062</v>
      </c>
      <c r="D219" s="287" t="s">
        <v>1008</v>
      </c>
      <c r="E219" s="298" t="s">
        <v>202</v>
      </c>
      <c r="F219" s="596">
        <v>0.1</v>
      </c>
      <c r="G219" s="578"/>
      <c r="H219" s="586">
        <f t="shared" si="22"/>
        <v>0</v>
      </c>
    </row>
    <row r="220" spans="1:8" x14ac:dyDescent="0.25">
      <c r="A220" s="540" t="s">
        <v>578</v>
      </c>
      <c r="B220" s="248"/>
      <c r="C220" s="296" t="s">
        <v>1106</v>
      </c>
      <c r="D220" s="287" t="s">
        <v>1008</v>
      </c>
      <c r="E220" s="298" t="s">
        <v>202</v>
      </c>
      <c r="F220" s="596">
        <v>1</v>
      </c>
      <c r="G220" s="578"/>
      <c r="H220" s="586">
        <f t="shared" si="22"/>
        <v>0</v>
      </c>
    </row>
    <row r="221" spans="1:8" ht="25.5" x14ac:dyDescent="0.25">
      <c r="A221" s="540" t="s">
        <v>579</v>
      </c>
      <c r="B221" s="597"/>
      <c r="C221" s="598" t="s">
        <v>1112</v>
      </c>
      <c r="D221" s="287" t="s">
        <v>1008</v>
      </c>
      <c r="E221" s="298" t="s">
        <v>202</v>
      </c>
      <c r="F221" s="596">
        <v>20</v>
      </c>
      <c r="G221" s="297"/>
      <c r="H221" s="586">
        <f t="shared" si="22"/>
        <v>0</v>
      </c>
    </row>
    <row r="222" spans="1:8" ht="51" x14ac:dyDescent="0.25">
      <c r="A222" s="540" t="s">
        <v>580</v>
      </c>
      <c r="B222" s="248"/>
      <c r="C222" s="296" t="s">
        <v>1064</v>
      </c>
      <c r="D222" s="287" t="s">
        <v>1008</v>
      </c>
      <c r="E222" s="298" t="s">
        <v>184</v>
      </c>
      <c r="F222" s="596">
        <v>1.1000000000000001</v>
      </c>
      <c r="G222" s="578"/>
      <c r="H222" s="586">
        <f t="shared" si="22"/>
        <v>0</v>
      </c>
    </row>
    <row r="223" spans="1:8" x14ac:dyDescent="0.25">
      <c r="A223" s="540" t="s">
        <v>581</v>
      </c>
      <c r="B223" s="248"/>
      <c r="C223" s="296" t="s">
        <v>1026</v>
      </c>
      <c r="D223" s="287" t="s">
        <v>966</v>
      </c>
      <c r="E223" s="298" t="s">
        <v>173</v>
      </c>
      <c r="F223" s="596">
        <v>3</v>
      </c>
      <c r="G223" s="578"/>
      <c r="H223" s="586">
        <f t="shared" si="22"/>
        <v>0</v>
      </c>
    </row>
    <row r="224" spans="1:8" x14ac:dyDescent="0.25">
      <c r="A224" s="540" t="s">
        <v>1113</v>
      </c>
      <c r="B224" s="248"/>
      <c r="C224" s="296" t="s">
        <v>1007</v>
      </c>
      <c r="D224" s="287" t="s">
        <v>966</v>
      </c>
      <c r="E224" s="298" t="s">
        <v>173</v>
      </c>
      <c r="F224" s="596">
        <v>3</v>
      </c>
      <c r="G224" s="578"/>
      <c r="H224" s="586">
        <f t="shared" si="22"/>
        <v>0</v>
      </c>
    </row>
    <row r="225" spans="1:8" x14ac:dyDescent="0.25">
      <c r="A225" s="74"/>
      <c r="B225" s="581"/>
      <c r="C225" s="50"/>
      <c r="D225" s="582"/>
      <c r="E225" s="583"/>
      <c r="F225" s="584"/>
      <c r="G225" s="568" t="s">
        <v>481</v>
      </c>
      <c r="H225" s="572">
        <f>SUM(H218:H224)</f>
        <v>0</v>
      </c>
    </row>
    <row r="226" spans="1:8" x14ac:dyDescent="0.25">
      <c r="A226" s="74"/>
      <c r="B226" s="50"/>
      <c r="C226" s="50"/>
      <c r="D226" s="50"/>
      <c r="E226" s="50"/>
      <c r="F226" s="50"/>
      <c r="G226" s="50"/>
      <c r="H226" s="35"/>
    </row>
    <row r="227" spans="1:8" x14ac:dyDescent="0.25">
      <c r="A227" s="74"/>
      <c r="B227" s="50"/>
      <c r="C227" s="50"/>
      <c r="D227" s="50"/>
      <c r="E227" s="50"/>
      <c r="F227" s="50"/>
      <c r="G227" s="50"/>
      <c r="H227" s="35"/>
    </row>
    <row r="228" spans="1:8" x14ac:dyDescent="0.25">
      <c r="A228" s="74"/>
      <c r="B228" s="50"/>
      <c r="C228" s="50"/>
      <c r="D228" s="50"/>
      <c r="E228" s="50"/>
      <c r="F228" s="50"/>
      <c r="G228" s="50"/>
      <c r="H228" s="35"/>
    </row>
    <row r="229" spans="1:8" x14ac:dyDescent="0.25">
      <c r="A229" s="74"/>
      <c r="B229" s="50"/>
      <c r="C229" s="50"/>
      <c r="D229" s="50"/>
      <c r="E229" s="50"/>
      <c r="F229" s="50"/>
      <c r="G229" s="50"/>
      <c r="H229" s="35"/>
    </row>
    <row r="230" spans="1:8" ht="15" customHeight="1" x14ac:dyDescent="0.25">
      <c r="A230" s="75"/>
      <c r="B230" s="50"/>
      <c r="C230" s="50"/>
      <c r="D230" s="50"/>
      <c r="E230" s="50"/>
      <c r="F230" s="50"/>
      <c r="G230" s="50"/>
      <c r="H230" s="35"/>
    </row>
    <row r="231" spans="1:8" x14ac:dyDescent="0.25">
      <c r="A231" s="74"/>
      <c r="B231" s="50"/>
      <c r="C231" s="50"/>
      <c r="D231" s="50"/>
      <c r="E231" s="50"/>
      <c r="F231" s="50"/>
      <c r="G231" s="50"/>
      <c r="H231" s="35"/>
    </row>
    <row r="232" spans="1:8" x14ac:dyDescent="0.25">
      <c r="A232" s="534" t="s">
        <v>954</v>
      </c>
      <c r="B232" s="550" t="s">
        <v>54</v>
      </c>
      <c r="C232" s="550" t="s">
        <v>55</v>
      </c>
      <c r="D232" s="550" t="s">
        <v>955</v>
      </c>
      <c r="E232" s="550" t="s">
        <v>956</v>
      </c>
      <c r="F232" s="550" t="s">
        <v>957</v>
      </c>
      <c r="G232" s="550" t="s">
        <v>958</v>
      </c>
      <c r="H232" s="550" t="s">
        <v>959</v>
      </c>
    </row>
    <row r="233" spans="1:8" ht="38.25" x14ac:dyDescent="0.25">
      <c r="A233" s="536" t="s">
        <v>582</v>
      </c>
      <c r="B233" s="536" t="s">
        <v>2220</v>
      </c>
      <c r="C233" s="536" t="s">
        <v>933</v>
      </c>
      <c r="D233" s="537" t="s">
        <v>961</v>
      </c>
      <c r="E233" s="537" t="s">
        <v>175</v>
      </c>
      <c r="F233" s="538">
        <v>1</v>
      </c>
      <c r="G233" s="539"/>
      <c r="H233" s="539"/>
    </row>
    <row r="234" spans="1:8" ht="38.25" x14ac:dyDescent="0.25">
      <c r="A234" s="540" t="s">
        <v>1114</v>
      </c>
      <c r="B234" s="551"/>
      <c r="C234" s="288" t="s">
        <v>1115</v>
      </c>
      <c r="D234" s="287" t="s">
        <v>963</v>
      </c>
      <c r="E234" s="287" t="s">
        <v>1116</v>
      </c>
      <c r="F234" s="596">
        <v>5.7999999999999996E-3</v>
      </c>
      <c r="G234" s="578"/>
      <c r="H234" s="295">
        <f t="shared" ref="H234:H236" si="23">G234*F234</f>
        <v>0</v>
      </c>
    </row>
    <row r="235" spans="1:8" x14ac:dyDescent="0.25">
      <c r="A235" s="540" t="s">
        <v>1117</v>
      </c>
      <c r="B235" s="551"/>
      <c r="C235" s="288" t="s">
        <v>1007</v>
      </c>
      <c r="D235" s="287" t="s">
        <v>963</v>
      </c>
      <c r="E235" s="287" t="s">
        <v>967</v>
      </c>
      <c r="F235" s="596">
        <v>1.9199999999999998E-2</v>
      </c>
      <c r="G235" s="578"/>
      <c r="H235" s="295">
        <f t="shared" si="23"/>
        <v>0</v>
      </c>
    </row>
    <row r="236" spans="1:8" ht="38.25" x14ac:dyDescent="0.25">
      <c r="A236" s="540" t="s">
        <v>1118</v>
      </c>
      <c r="B236" s="551"/>
      <c r="C236" s="288" t="s">
        <v>1119</v>
      </c>
      <c r="D236" s="287" t="s">
        <v>963</v>
      </c>
      <c r="E236" s="287" t="s">
        <v>1120</v>
      </c>
      <c r="F236" s="596">
        <v>1.34E-2</v>
      </c>
      <c r="G236" s="600"/>
      <c r="H236" s="295">
        <f t="shared" si="23"/>
        <v>0</v>
      </c>
    </row>
    <row r="237" spans="1:8" x14ac:dyDescent="0.25">
      <c r="A237" s="74"/>
      <c r="B237" s="50"/>
      <c r="C237" s="50"/>
      <c r="D237" s="50"/>
      <c r="E237" s="50"/>
      <c r="F237" s="50"/>
      <c r="G237" s="568" t="s">
        <v>1121</v>
      </c>
      <c r="H237" s="601">
        <f>SUM(H234:H236)</f>
        <v>0</v>
      </c>
    </row>
    <row r="238" spans="1:8" x14ac:dyDescent="0.25">
      <c r="A238" s="74"/>
      <c r="B238" s="50"/>
      <c r="C238" s="50"/>
      <c r="D238" s="50"/>
      <c r="E238" s="50"/>
      <c r="F238" s="50"/>
      <c r="G238" s="50"/>
      <c r="H238" s="35"/>
    </row>
    <row r="239" spans="1:8" x14ac:dyDescent="0.25">
      <c r="A239" s="74"/>
      <c r="B239" s="50"/>
      <c r="C239" s="50"/>
      <c r="D239" s="50"/>
      <c r="E239" s="50"/>
      <c r="F239" s="50"/>
      <c r="G239" s="50"/>
      <c r="H239" s="35"/>
    </row>
    <row r="240" spans="1:8" x14ac:dyDescent="0.25">
      <c r="A240" s="534" t="s">
        <v>954</v>
      </c>
      <c r="B240" s="550" t="s">
        <v>54</v>
      </c>
      <c r="C240" s="550" t="s">
        <v>55</v>
      </c>
      <c r="D240" s="550" t="s">
        <v>955</v>
      </c>
      <c r="E240" s="550" t="s">
        <v>956</v>
      </c>
      <c r="F240" s="550" t="s">
        <v>957</v>
      </c>
      <c r="G240" s="550" t="s">
        <v>958</v>
      </c>
      <c r="H240" s="550" t="s">
        <v>959</v>
      </c>
    </row>
    <row r="241" spans="1:8" ht="25.5" x14ac:dyDescent="0.25">
      <c r="A241" s="536" t="s">
        <v>1124</v>
      </c>
      <c r="B241" s="536" t="s">
        <v>2222</v>
      </c>
      <c r="C241" s="536" t="s">
        <v>228</v>
      </c>
      <c r="D241" s="537" t="s">
        <v>961</v>
      </c>
      <c r="E241" s="537" t="s">
        <v>151</v>
      </c>
      <c r="F241" s="538">
        <v>1</v>
      </c>
      <c r="G241" s="539"/>
      <c r="H241" s="539"/>
    </row>
    <row r="242" spans="1:8" ht="38.25" x14ac:dyDescent="0.25">
      <c r="A242" s="540" t="s">
        <v>653</v>
      </c>
      <c r="B242" s="551"/>
      <c r="C242" s="288" t="s">
        <v>1125</v>
      </c>
      <c r="D242" s="287" t="s">
        <v>1008</v>
      </c>
      <c r="E242" s="287" t="s">
        <v>151</v>
      </c>
      <c r="F242" s="596">
        <v>1.1000000000000001</v>
      </c>
      <c r="G242" s="295"/>
      <c r="H242" s="295">
        <f t="shared" ref="H242:H248" si="24">G242*F242</f>
        <v>0</v>
      </c>
    </row>
    <row r="243" spans="1:8" ht="25.5" x14ac:dyDescent="0.25">
      <c r="A243" s="540" t="s">
        <v>654</v>
      </c>
      <c r="B243" s="551"/>
      <c r="C243" s="288" t="s">
        <v>1126</v>
      </c>
      <c r="D243" s="287" t="s">
        <v>1008</v>
      </c>
      <c r="E243" s="287" t="s">
        <v>133</v>
      </c>
      <c r="F243" s="596">
        <v>6</v>
      </c>
      <c r="G243" s="295"/>
      <c r="H243" s="295">
        <f t="shared" si="24"/>
        <v>0</v>
      </c>
    </row>
    <row r="244" spans="1:8" x14ac:dyDescent="0.25">
      <c r="A244" s="540" t="s">
        <v>655</v>
      </c>
      <c r="B244" s="551"/>
      <c r="C244" s="288" t="s">
        <v>1127</v>
      </c>
      <c r="D244" s="287" t="s">
        <v>1008</v>
      </c>
      <c r="E244" s="287" t="s">
        <v>202</v>
      </c>
      <c r="F244" s="596">
        <v>1</v>
      </c>
      <c r="G244" s="295"/>
      <c r="H244" s="295">
        <f t="shared" si="24"/>
        <v>0</v>
      </c>
    </row>
    <row r="245" spans="1:8" x14ac:dyDescent="0.25">
      <c r="A245" s="603" t="s">
        <v>656</v>
      </c>
      <c r="B245" s="604"/>
      <c r="C245" s="288" t="s">
        <v>1128</v>
      </c>
      <c r="D245" s="290" t="s">
        <v>1008</v>
      </c>
      <c r="E245" s="290" t="s">
        <v>130</v>
      </c>
      <c r="F245" s="596">
        <v>1</v>
      </c>
      <c r="G245" s="295"/>
      <c r="H245" s="295">
        <f t="shared" si="24"/>
        <v>0</v>
      </c>
    </row>
    <row r="246" spans="1:8" ht="25.5" x14ac:dyDescent="0.25">
      <c r="A246" s="540" t="s">
        <v>657</v>
      </c>
      <c r="B246" s="551"/>
      <c r="C246" s="288" t="s">
        <v>1129</v>
      </c>
      <c r="D246" s="287" t="s">
        <v>966</v>
      </c>
      <c r="E246" s="287" t="s">
        <v>173</v>
      </c>
      <c r="F246" s="596">
        <v>2</v>
      </c>
      <c r="G246" s="578"/>
      <c r="H246" s="295">
        <f t="shared" si="24"/>
        <v>0</v>
      </c>
    </row>
    <row r="247" spans="1:8" x14ac:dyDescent="0.25">
      <c r="A247" s="540" t="s">
        <v>658</v>
      </c>
      <c r="B247" s="551"/>
      <c r="C247" s="288" t="s">
        <v>1026</v>
      </c>
      <c r="D247" s="287" t="s">
        <v>966</v>
      </c>
      <c r="E247" s="287" t="s">
        <v>967</v>
      </c>
      <c r="F247" s="596">
        <v>0.3</v>
      </c>
      <c r="G247" s="578"/>
      <c r="H247" s="295">
        <f t="shared" si="24"/>
        <v>0</v>
      </c>
    </row>
    <row r="248" spans="1:8" x14ac:dyDescent="0.25">
      <c r="A248" s="540" t="s">
        <v>659</v>
      </c>
      <c r="B248" s="551"/>
      <c r="C248" s="288" t="s">
        <v>1122</v>
      </c>
      <c r="D248" s="287" t="s">
        <v>966</v>
      </c>
      <c r="E248" s="287" t="s">
        <v>967</v>
      </c>
      <c r="F248" s="596">
        <v>0.5</v>
      </c>
      <c r="G248" s="600"/>
      <c r="H248" s="295">
        <f t="shared" si="24"/>
        <v>0</v>
      </c>
    </row>
    <row r="249" spans="1:8" x14ac:dyDescent="0.25">
      <c r="A249" s="74"/>
      <c r="B249" s="552"/>
      <c r="C249" s="553"/>
      <c r="D249" s="50"/>
      <c r="E249" s="289"/>
      <c r="F249" s="564"/>
      <c r="G249" s="605" t="s">
        <v>481</v>
      </c>
      <c r="H249" s="606">
        <f>SUM(H242:H248)</f>
        <v>0</v>
      </c>
    </row>
    <row r="250" spans="1:8" x14ac:dyDescent="0.25">
      <c r="A250" s="74"/>
      <c r="B250" s="552"/>
      <c r="C250" s="553"/>
      <c r="D250" s="50"/>
      <c r="E250" s="289"/>
      <c r="F250" s="564"/>
      <c r="G250" s="602"/>
      <c r="H250" s="607"/>
    </row>
    <row r="251" spans="1:8" x14ac:dyDescent="0.25">
      <c r="A251" s="74"/>
      <c r="B251" s="50"/>
      <c r="C251" s="50"/>
      <c r="D251" s="50"/>
      <c r="E251" s="50"/>
      <c r="F251" s="50"/>
      <c r="G251" s="50"/>
      <c r="H251" s="35"/>
    </row>
    <row r="252" spans="1:8" x14ac:dyDescent="0.25">
      <c r="A252" s="534" t="s">
        <v>954</v>
      </c>
      <c r="B252" s="550" t="s">
        <v>54</v>
      </c>
      <c r="C252" s="550" t="s">
        <v>55</v>
      </c>
      <c r="D252" s="550" t="s">
        <v>955</v>
      </c>
      <c r="E252" s="550" t="s">
        <v>956</v>
      </c>
      <c r="F252" s="550" t="s">
        <v>957</v>
      </c>
      <c r="G252" s="550" t="s">
        <v>958</v>
      </c>
      <c r="H252" s="550" t="s">
        <v>959</v>
      </c>
    </row>
    <row r="253" spans="1:8" ht="38.25" x14ac:dyDescent="0.25">
      <c r="A253" s="536" t="s">
        <v>1131</v>
      </c>
      <c r="B253" s="536" t="s">
        <v>2223</v>
      </c>
      <c r="C253" s="536" t="s">
        <v>478</v>
      </c>
      <c r="D253" s="537" t="s">
        <v>961</v>
      </c>
      <c r="E253" s="537" t="s">
        <v>133</v>
      </c>
      <c r="F253" s="538">
        <v>1</v>
      </c>
      <c r="G253" s="539"/>
      <c r="H253" s="539"/>
    </row>
    <row r="254" spans="1:8" x14ac:dyDescent="0.25">
      <c r="A254" s="540" t="s">
        <v>678</v>
      </c>
      <c r="B254" s="551"/>
      <c r="C254" s="288" t="s">
        <v>1012</v>
      </c>
      <c r="D254" s="287" t="s">
        <v>1008</v>
      </c>
      <c r="E254" s="298" t="s">
        <v>130</v>
      </c>
      <c r="F254" s="596">
        <v>1</v>
      </c>
      <c r="G254" s="295"/>
      <c r="H254" s="295">
        <f t="shared" ref="H254:H257" si="25">G254*F254</f>
        <v>0</v>
      </c>
    </row>
    <row r="255" spans="1:8" ht="38.25" x14ac:dyDescent="0.25">
      <c r="A255" s="540" t="s">
        <v>1132</v>
      </c>
      <c r="B255" s="551"/>
      <c r="C255" s="288" t="s">
        <v>1130</v>
      </c>
      <c r="D255" s="287" t="s">
        <v>1008</v>
      </c>
      <c r="E255" s="287" t="s">
        <v>202</v>
      </c>
      <c r="F255" s="596">
        <v>0.91500000000000004</v>
      </c>
      <c r="G255" s="295"/>
      <c r="H255" s="295">
        <f t="shared" si="25"/>
        <v>0</v>
      </c>
    </row>
    <row r="256" spans="1:8" x14ac:dyDescent="0.25">
      <c r="A256" s="540" t="s">
        <v>1133</v>
      </c>
      <c r="B256" s="551"/>
      <c r="C256" s="288" t="s">
        <v>1026</v>
      </c>
      <c r="D256" s="610" t="s">
        <v>966</v>
      </c>
      <c r="E256" s="287" t="s">
        <v>967</v>
      </c>
      <c r="F256" s="596">
        <v>0.2</v>
      </c>
      <c r="G256" s="295"/>
      <c r="H256" s="295">
        <f t="shared" si="25"/>
        <v>0</v>
      </c>
    </row>
    <row r="257" spans="1:9" x14ac:dyDescent="0.25">
      <c r="A257" s="540" t="s">
        <v>1134</v>
      </c>
      <c r="B257" s="551"/>
      <c r="C257" s="288" t="s">
        <v>1007</v>
      </c>
      <c r="D257" s="610" t="s">
        <v>966</v>
      </c>
      <c r="E257" s="287" t="s">
        <v>967</v>
      </c>
      <c r="F257" s="596">
        <v>0.2</v>
      </c>
      <c r="G257" s="295"/>
      <c r="H257" s="295">
        <f t="shared" si="25"/>
        <v>0</v>
      </c>
    </row>
    <row r="258" spans="1:9" ht="20.25" x14ac:dyDescent="0.25">
      <c r="A258" s="74"/>
      <c r="B258" s="609"/>
      <c r="C258" s="583"/>
      <c r="D258" s="50"/>
      <c r="E258" s="50"/>
      <c r="F258" s="50"/>
      <c r="G258" s="605" t="s">
        <v>481</v>
      </c>
      <c r="H258" s="605">
        <f>SUM(H254:H257)</f>
        <v>0</v>
      </c>
    </row>
    <row r="259" spans="1:9" x14ac:dyDescent="0.25">
      <c r="A259" s="74"/>
      <c r="B259" s="50"/>
      <c r="C259" s="50"/>
      <c r="D259" s="50"/>
      <c r="E259" s="50"/>
      <c r="F259" s="50"/>
      <c r="G259" s="50"/>
      <c r="H259" s="35"/>
    </row>
    <row r="260" spans="1:9" x14ac:dyDescent="0.25">
      <c r="A260" s="74"/>
      <c r="B260" s="50"/>
      <c r="C260" s="50"/>
      <c r="D260" s="50"/>
      <c r="E260" s="50"/>
      <c r="F260" s="50"/>
      <c r="G260" s="50"/>
      <c r="H260" s="35"/>
    </row>
    <row r="261" spans="1:9" x14ac:dyDescent="0.25">
      <c r="A261" s="534" t="s">
        <v>954</v>
      </c>
      <c r="B261" s="550" t="s">
        <v>54</v>
      </c>
      <c r="C261" s="550" t="s">
        <v>55</v>
      </c>
      <c r="D261" s="550" t="s">
        <v>955</v>
      </c>
      <c r="E261" s="550" t="s">
        <v>956</v>
      </c>
      <c r="F261" s="550" t="s">
        <v>957</v>
      </c>
      <c r="G261" s="550" t="s">
        <v>958</v>
      </c>
      <c r="H261" s="550" t="s">
        <v>959</v>
      </c>
    </row>
    <row r="262" spans="1:9" x14ac:dyDescent="0.25">
      <c r="A262" s="611" t="s">
        <v>1135</v>
      </c>
      <c r="B262" s="611" t="s">
        <v>1043</v>
      </c>
      <c r="C262" s="611" t="s">
        <v>1136</v>
      </c>
      <c r="D262" s="577"/>
      <c r="E262" s="577" t="s">
        <v>130</v>
      </c>
      <c r="F262" s="538">
        <v>1</v>
      </c>
      <c r="G262" s="612"/>
      <c r="H262" s="612"/>
      <c r="I262" s="1027"/>
    </row>
    <row r="263" spans="1:9" ht="51" x14ac:dyDescent="0.25">
      <c r="A263" s="540" t="s">
        <v>681</v>
      </c>
      <c r="B263" s="298"/>
      <c r="C263" s="613" t="s">
        <v>1137</v>
      </c>
      <c r="D263" s="287" t="s">
        <v>963</v>
      </c>
      <c r="E263" s="298" t="s">
        <v>932</v>
      </c>
      <c r="F263" s="596">
        <f>2.3*3</f>
        <v>6.8999999999999995</v>
      </c>
      <c r="G263" s="580"/>
      <c r="H263" s="295">
        <f t="shared" ref="H263:H267" si="26">G263*F263</f>
        <v>0</v>
      </c>
    </row>
    <row r="264" spans="1:9" ht="51" x14ac:dyDescent="0.25">
      <c r="A264" s="540" t="s">
        <v>682</v>
      </c>
      <c r="B264" s="298"/>
      <c r="C264" s="613" t="s">
        <v>1138</v>
      </c>
      <c r="D264" s="287" t="s">
        <v>963</v>
      </c>
      <c r="E264" s="298" t="s">
        <v>1139</v>
      </c>
      <c r="F264" s="596">
        <f>2.3*30</f>
        <v>69</v>
      </c>
      <c r="G264" s="580"/>
      <c r="H264" s="295">
        <f t="shared" si="26"/>
        <v>0</v>
      </c>
    </row>
    <row r="265" spans="1:9" ht="51" x14ac:dyDescent="0.25">
      <c r="A265" s="540" t="s">
        <v>683</v>
      </c>
      <c r="B265" s="298"/>
      <c r="C265" s="613" t="s">
        <v>1140</v>
      </c>
      <c r="D265" s="287" t="s">
        <v>963</v>
      </c>
      <c r="E265" s="298" t="s">
        <v>1139</v>
      </c>
      <c r="F265" s="596">
        <f>2.3*10</f>
        <v>23</v>
      </c>
      <c r="G265" s="580"/>
      <c r="H265" s="295">
        <f t="shared" si="26"/>
        <v>0</v>
      </c>
    </row>
    <row r="266" spans="1:9" ht="38.25" x14ac:dyDescent="0.25">
      <c r="A266" s="540" t="s">
        <v>684</v>
      </c>
      <c r="B266" s="298"/>
      <c r="C266" s="613" t="s">
        <v>1141</v>
      </c>
      <c r="D266" s="287" t="s">
        <v>963</v>
      </c>
      <c r="E266" s="298" t="s">
        <v>1139</v>
      </c>
      <c r="F266" s="596">
        <f>2.3*30*2</f>
        <v>138</v>
      </c>
      <c r="G266" s="580"/>
      <c r="H266" s="295">
        <f t="shared" si="26"/>
        <v>0</v>
      </c>
    </row>
    <row r="267" spans="1:9" ht="38.25" x14ac:dyDescent="0.25">
      <c r="A267" s="540" t="s">
        <v>685</v>
      </c>
      <c r="B267" s="298"/>
      <c r="C267" s="613" t="s">
        <v>1142</v>
      </c>
      <c r="D267" s="287" t="s">
        <v>963</v>
      </c>
      <c r="E267" s="298" t="s">
        <v>1139</v>
      </c>
      <c r="F267" s="596">
        <f>2.3*10*2</f>
        <v>46</v>
      </c>
      <c r="G267" s="580"/>
      <c r="H267" s="295">
        <f t="shared" si="26"/>
        <v>0</v>
      </c>
    </row>
    <row r="268" spans="1:9" x14ac:dyDescent="0.25">
      <c r="A268" s="74"/>
      <c r="B268" s="50"/>
      <c r="C268" s="50"/>
      <c r="D268" s="50"/>
      <c r="E268" s="50"/>
      <c r="F268" s="50"/>
      <c r="G268" s="605" t="s">
        <v>481</v>
      </c>
      <c r="H268" s="605">
        <f>SUM(H263:H267)</f>
        <v>0</v>
      </c>
    </row>
    <row r="269" spans="1:9" ht="15.75" customHeight="1" x14ac:dyDescent="0.25">
      <c r="A269" s="50"/>
    </row>
    <row r="270" spans="1:9" ht="15.75" customHeight="1" x14ac:dyDescent="0.25">
      <c r="A270" s="50"/>
    </row>
    <row r="271" spans="1:9" ht="15.75" customHeight="1" x14ac:dyDescent="0.25">
      <c r="A271" s="534" t="s">
        <v>954</v>
      </c>
      <c r="B271" s="550" t="s">
        <v>54</v>
      </c>
      <c r="C271" s="550" t="s">
        <v>55</v>
      </c>
      <c r="D271" s="550" t="s">
        <v>955</v>
      </c>
      <c r="E271" s="550" t="s">
        <v>956</v>
      </c>
      <c r="F271" s="550" t="s">
        <v>957</v>
      </c>
      <c r="G271" s="550" t="s">
        <v>958</v>
      </c>
      <c r="H271" s="550" t="s">
        <v>959</v>
      </c>
    </row>
    <row r="272" spans="1:9" ht="37.5" customHeight="1" x14ac:dyDescent="0.25">
      <c r="A272" s="611" t="s">
        <v>1135</v>
      </c>
      <c r="B272" s="611" t="s">
        <v>2270</v>
      </c>
      <c r="C272" s="611" t="s">
        <v>2265</v>
      </c>
      <c r="D272" s="577"/>
      <c r="E272" s="577" t="s">
        <v>130</v>
      </c>
      <c r="F272" s="538">
        <v>1</v>
      </c>
      <c r="G272" s="612"/>
      <c r="H272" s="612"/>
    </row>
    <row r="273" spans="1:8" ht="53.25" customHeight="1" x14ac:dyDescent="0.25">
      <c r="A273" s="1074" t="s">
        <v>681</v>
      </c>
      <c r="B273" s="1067"/>
      <c r="C273" s="1068" t="s">
        <v>2273</v>
      </c>
      <c r="D273" s="1069" t="s">
        <v>963</v>
      </c>
      <c r="E273" s="1067" t="s">
        <v>182</v>
      </c>
      <c r="F273" s="1070">
        <v>1.103</v>
      </c>
      <c r="G273" s="1071"/>
      <c r="H273" s="1072">
        <f t="shared" ref="H273:H278" si="27">G273*F273</f>
        <v>0</v>
      </c>
    </row>
    <row r="274" spans="1:8" ht="15.75" customHeight="1" x14ac:dyDescent="0.25">
      <c r="A274" s="1075" t="s">
        <v>682</v>
      </c>
      <c r="B274" s="1016"/>
      <c r="C274" s="1010" t="s">
        <v>2266</v>
      </c>
      <c r="D274" s="1010" t="s">
        <v>963</v>
      </c>
      <c r="E274" s="1010" t="s">
        <v>173</v>
      </c>
      <c r="F274" s="1010">
        <v>0.224</v>
      </c>
      <c r="G274" s="1010"/>
      <c r="H274" s="1072">
        <f t="shared" si="27"/>
        <v>0</v>
      </c>
    </row>
    <row r="275" spans="1:8" ht="15.75" customHeight="1" x14ac:dyDescent="0.25">
      <c r="A275" s="1074" t="s">
        <v>683</v>
      </c>
      <c r="B275" s="1016"/>
      <c r="C275" s="1010" t="s">
        <v>1026</v>
      </c>
      <c r="D275" s="1010" t="s">
        <v>963</v>
      </c>
      <c r="E275" s="1010" t="s">
        <v>173</v>
      </c>
      <c r="F275" s="1010">
        <v>0.224</v>
      </c>
      <c r="G275" s="1010"/>
      <c r="H275" s="1072">
        <f t="shared" si="27"/>
        <v>0</v>
      </c>
    </row>
    <row r="276" spans="1:8" ht="15.75" customHeight="1" x14ac:dyDescent="0.25">
      <c r="A276" s="1075" t="s">
        <v>684</v>
      </c>
      <c r="B276" s="1016"/>
      <c r="C276" s="1010" t="s">
        <v>1490</v>
      </c>
      <c r="D276" s="1010" t="s">
        <v>963</v>
      </c>
      <c r="E276" s="1010" t="s">
        <v>173</v>
      </c>
      <c r="F276" s="1010">
        <v>1.345</v>
      </c>
      <c r="G276" s="1010"/>
      <c r="H276" s="1072">
        <f t="shared" si="27"/>
        <v>0</v>
      </c>
    </row>
    <row r="277" spans="1:8" ht="15.75" customHeight="1" x14ac:dyDescent="0.25">
      <c r="A277" s="1074" t="s">
        <v>685</v>
      </c>
      <c r="B277" s="1016"/>
      <c r="C277" s="1017" t="s">
        <v>2267</v>
      </c>
      <c r="D277" s="1010" t="s">
        <v>1008</v>
      </c>
      <c r="E277" s="1010" t="s">
        <v>326</v>
      </c>
      <c r="F277" s="1010">
        <v>9.4E-2</v>
      </c>
      <c r="G277" s="1010"/>
      <c r="H277" s="1072">
        <f t="shared" si="27"/>
        <v>0</v>
      </c>
    </row>
    <row r="278" spans="1:8" ht="15.75" customHeight="1" x14ac:dyDescent="0.25">
      <c r="A278" s="1075" t="s">
        <v>2269</v>
      </c>
      <c r="B278" s="1016"/>
      <c r="C278" s="1010" t="s">
        <v>2268</v>
      </c>
      <c r="D278" s="1010" t="s">
        <v>1008</v>
      </c>
      <c r="E278" s="1010" t="s">
        <v>358</v>
      </c>
      <c r="F278" s="1010">
        <v>0.13</v>
      </c>
      <c r="G278" s="1010"/>
      <c r="H278" s="1072">
        <f t="shared" si="27"/>
        <v>0</v>
      </c>
    </row>
    <row r="279" spans="1:8" ht="15.75" customHeight="1" x14ac:dyDescent="0.25">
      <c r="A279" s="1073"/>
      <c r="B279" s="1010"/>
      <c r="C279" s="1010"/>
      <c r="D279" s="1010"/>
      <c r="E279" s="1010"/>
      <c r="F279" s="1010"/>
      <c r="G279" s="1010"/>
      <c r="H279" s="1010"/>
    </row>
    <row r="280" spans="1:8" ht="15.75" customHeight="1" x14ac:dyDescent="0.25">
      <c r="A280" s="50"/>
      <c r="G280" s="605" t="s">
        <v>481</v>
      </c>
      <c r="H280" s="605">
        <f>SUM(H273:H279)</f>
        <v>0</v>
      </c>
    </row>
    <row r="281" spans="1:8" ht="15.75" customHeight="1" x14ac:dyDescent="0.25">
      <c r="A281" s="50"/>
    </row>
    <row r="282" spans="1:8" ht="15.75" customHeight="1" x14ac:dyDescent="0.25">
      <c r="A282" s="50"/>
    </row>
    <row r="283" spans="1:8" ht="15.75" customHeight="1" x14ac:dyDescent="0.25">
      <c r="A283" s="534" t="s">
        <v>954</v>
      </c>
      <c r="B283" s="550" t="s">
        <v>54</v>
      </c>
      <c r="C283" s="550" t="s">
        <v>55</v>
      </c>
      <c r="D283" s="550" t="s">
        <v>955</v>
      </c>
      <c r="E283" s="550" t="s">
        <v>956</v>
      </c>
      <c r="F283" s="550" t="s">
        <v>957</v>
      </c>
      <c r="G283" s="550" t="s">
        <v>958</v>
      </c>
      <c r="H283" s="550" t="s">
        <v>959</v>
      </c>
    </row>
    <row r="284" spans="1:8" ht="39" customHeight="1" x14ac:dyDescent="0.25">
      <c r="A284" s="611" t="s">
        <v>1135</v>
      </c>
      <c r="B284" s="611" t="s">
        <v>2276</v>
      </c>
      <c r="C284" s="611" t="s">
        <v>2265</v>
      </c>
      <c r="D284" s="577"/>
      <c r="E284" s="577" t="s">
        <v>130</v>
      </c>
      <c r="F284" s="538">
        <v>1</v>
      </c>
      <c r="G284" s="612"/>
      <c r="H284" s="612"/>
    </row>
    <row r="285" spans="1:8" ht="28.5" customHeight="1" x14ac:dyDescent="0.25">
      <c r="A285" s="1074" t="s">
        <v>681</v>
      </c>
      <c r="B285" s="1067"/>
      <c r="C285" s="1068" t="s">
        <v>2272</v>
      </c>
      <c r="D285" s="1069" t="s">
        <v>963</v>
      </c>
      <c r="E285" s="1067" t="s">
        <v>932</v>
      </c>
      <c r="F285" s="1070">
        <v>1.103</v>
      </c>
      <c r="G285" s="1071"/>
      <c r="H285" s="1072">
        <f t="shared" ref="H285:H290" si="28">G285*F285</f>
        <v>0</v>
      </c>
    </row>
    <row r="286" spans="1:8" ht="15.75" customHeight="1" x14ac:dyDescent="0.25">
      <c r="A286" s="1075" t="s">
        <v>682</v>
      </c>
      <c r="B286" s="1016"/>
      <c r="C286" s="1010" t="s">
        <v>2266</v>
      </c>
      <c r="D286" s="1010" t="s">
        <v>963</v>
      </c>
      <c r="E286" s="1010" t="s">
        <v>173</v>
      </c>
      <c r="F286" s="1010">
        <v>0.186</v>
      </c>
      <c r="G286" s="1010"/>
      <c r="H286" s="1072">
        <f t="shared" si="28"/>
        <v>0</v>
      </c>
    </row>
    <row r="287" spans="1:8" ht="15.75" customHeight="1" x14ac:dyDescent="0.25">
      <c r="A287" s="1074" t="s">
        <v>683</v>
      </c>
      <c r="B287" s="1016"/>
      <c r="C287" s="1010" t="s">
        <v>1026</v>
      </c>
      <c r="D287" s="1010" t="s">
        <v>963</v>
      </c>
      <c r="E287" s="1010" t="s">
        <v>173</v>
      </c>
      <c r="F287" s="1010">
        <v>1.119</v>
      </c>
      <c r="G287" s="1010"/>
      <c r="H287" s="1072">
        <f t="shared" si="28"/>
        <v>0</v>
      </c>
    </row>
    <row r="288" spans="1:8" ht="15.75" customHeight="1" x14ac:dyDescent="0.25">
      <c r="A288" s="1075" t="s">
        <v>684</v>
      </c>
      <c r="B288" s="1016"/>
      <c r="C288" s="1010" t="s">
        <v>2274</v>
      </c>
      <c r="D288" s="1010" t="s">
        <v>963</v>
      </c>
      <c r="E288" s="1010" t="s">
        <v>173</v>
      </c>
      <c r="F288" s="1010">
        <v>1.1919999999999999</v>
      </c>
      <c r="G288" s="1010"/>
      <c r="H288" s="1072">
        <f t="shared" si="28"/>
        <v>0</v>
      </c>
    </row>
    <row r="289" spans="1:8" ht="15.75" customHeight="1" x14ac:dyDescent="0.25">
      <c r="A289" s="1074" t="s">
        <v>685</v>
      </c>
      <c r="B289" s="1016"/>
      <c r="C289" s="1017" t="s">
        <v>2267</v>
      </c>
      <c r="D289" s="1010" t="s">
        <v>1008</v>
      </c>
      <c r="E289" s="1010" t="s">
        <v>326</v>
      </c>
      <c r="F289" s="1010">
        <v>0.19400000000000001</v>
      </c>
      <c r="G289" s="1010"/>
      <c r="H289" s="1072">
        <f t="shared" si="28"/>
        <v>0</v>
      </c>
    </row>
    <row r="290" spans="1:8" ht="15.75" customHeight="1" x14ac:dyDescent="0.25">
      <c r="A290" s="1075" t="s">
        <v>2269</v>
      </c>
      <c r="B290" s="1016"/>
      <c r="C290" s="1010" t="s">
        <v>2275</v>
      </c>
      <c r="D290" s="1010" t="s">
        <v>1008</v>
      </c>
      <c r="E290" s="1010" t="s">
        <v>358</v>
      </c>
      <c r="F290" s="1010">
        <v>0.17899999999999999</v>
      </c>
      <c r="G290" s="1010"/>
      <c r="H290" s="1072">
        <f t="shared" si="28"/>
        <v>0</v>
      </c>
    </row>
    <row r="291" spans="1:8" ht="15.75" customHeight="1" x14ac:dyDescent="0.25">
      <c r="A291" s="1073"/>
      <c r="B291" s="1010"/>
      <c r="C291" s="1010"/>
      <c r="D291" s="1010"/>
      <c r="E291" s="1010"/>
      <c r="F291" s="1010"/>
      <c r="G291" s="1010"/>
      <c r="H291" s="1010"/>
    </row>
    <row r="292" spans="1:8" ht="15.75" customHeight="1" x14ac:dyDescent="0.25">
      <c r="A292" s="50"/>
      <c r="G292" s="605" t="s">
        <v>481</v>
      </c>
      <c r="H292" s="605">
        <f>SUM(H285:H291)</f>
        <v>0</v>
      </c>
    </row>
    <row r="293" spans="1:8" ht="15.75" customHeight="1" x14ac:dyDescent="0.25">
      <c r="A293" s="50"/>
    </row>
    <row r="294" spans="1:8" ht="15.75" customHeight="1" x14ac:dyDescent="0.25">
      <c r="A294" s="50"/>
    </row>
    <row r="295" spans="1:8" ht="15.75" customHeight="1" x14ac:dyDescent="0.25">
      <c r="A295" s="50"/>
    </row>
    <row r="296" spans="1:8" ht="15.75" customHeight="1" x14ac:dyDescent="0.25">
      <c r="A296" s="50"/>
    </row>
    <row r="297" spans="1:8" ht="15.75" customHeight="1" x14ac:dyDescent="0.25">
      <c r="A297" s="50"/>
    </row>
    <row r="298" spans="1:8" ht="15.75" customHeight="1" x14ac:dyDescent="0.25">
      <c r="A298" s="50"/>
    </row>
    <row r="299" spans="1:8" ht="15.75" customHeight="1" x14ac:dyDescent="0.25">
      <c r="A299" s="50"/>
    </row>
    <row r="300" spans="1:8" ht="15.75" customHeight="1" x14ac:dyDescent="0.25">
      <c r="A300" s="50"/>
    </row>
    <row r="301" spans="1:8" ht="15.75" customHeight="1" x14ac:dyDescent="0.25">
      <c r="A301" s="50"/>
    </row>
    <row r="302" spans="1:8" ht="15.75" customHeight="1" x14ac:dyDescent="0.25">
      <c r="A302" s="50"/>
    </row>
    <row r="303" spans="1:8" ht="15.75" customHeight="1" x14ac:dyDescent="0.25">
      <c r="A303" s="50"/>
    </row>
    <row r="304" spans="1:8" ht="15.75" customHeight="1" x14ac:dyDescent="0.25">
      <c r="A304" s="50"/>
    </row>
    <row r="305" spans="1:1" ht="15.75" customHeight="1" x14ac:dyDescent="0.25">
      <c r="A305" s="50"/>
    </row>
    <row r="306" spans="1:1" ht="15.75" customHeight="1" x14ac:dyDescent="0.25">
      <c r="A306" s="50"/>
    </row>
    <row r="307" spans="1:1" ht="15.75" customHeight="1" x14ac:dyDescent="0.25">
      <c r="A307" s="50"/>
    </row>
    <row r="308" spans="1:1" ht="15.75" customHeight="1" x14ac:dyDescent="0.25">
      <c r="A308" s="50"/>
    </row>
    <row r="309" spans="1:1" ht="15.75" customHeight="1" x14ac:dyDescent="0.25">
      <c r="A309" s="50"/>
    </row>
    <row r="310" spans="1:1" ht="15.75" customHeight="1" x14ac:dyDescent="0.25">
      <c r="A310" s="50"/>
    </row>
    <row r="311" spans="1:1" ht="15.75" customHeight="1" x14ac:dyDescent="0.25">
      <c r="A311" s="50"/>
    </row>
    <row r="312" spans="1:1" ht="15.75" customHeight="1" x14ac:dyDescent="0.25">
      <c r="A312" s="50"/>
    </row>
    <row r="313" spans="1:1" ht="15.75" customHeight="1" x14ac:dyDescent="0.25">
      <c r="A313" s="50"/>
    </row>
    <row r="314" spans="1:1" ht="15.75" customHeight="1" x14ac:dyDescent="0.25">
      <c r="A314" s="50"/>
    </row>
    <row r="315" spans="1:1" ht="15.75" customHeight="1" x14ac:dyDescent="0.25">
      <c r="A315" s="50"/>
    </row>
    <row r="316" spans="1:1" ht="15.75" customHeight="1" x14ac:dyDescent="0.25">
      <c r="A316" s="50"/>
    </row>
    <row r="317" spans="1:1" ht="15.75" customHeight="1" x14ac:dyDescent="0.25">
      <c r="A317" s="50"/>
    </row>
    <row r="318" spans="1:1" ht="15.75" customHeight="1" x14ac:dyDescent="0.25">
      <c r="A318" s="50"/>
    </row>
    <row r="319" spans="1:1" ht="15.75" customHeight="1" x14ac:dyDescent="0.25">
      <c r="A319" s="50"/>
    </row>
    <row r="320" spans="1:1" ht="15.75" customHeight="1" x14ac:dyDescent="0.25">
      <c r="A320" s="50"/>
    </row>
    <row r="321" spans="1:1" ht="15.75" customHeight="1" x14ac:dyDescent="0.25">
      <c r="A321" s="50"/>
    </row>
    <row r="322" spans="1:1" ht="15.75" customHeight="1" x14ac:dyDescent="0.25">
      <c r="A322" s="50"/>
    </row>
    <row r="323" spans="1:1" ht="15.75" customHeight="1" x14ac:dyDescent="0.25">
      <c r="A323" s="50"/>
    </row>
    <row r="324" spans="1:1" ht="15.75" customHeight="1" x14ac:dyDescent="0.25">
      <c r="A324" s="50"/>
    </row>
    <row r="325" spans="1:1" ht="15.75" customHeight="1" x14ac:dyDescent="0.25">
      <c r="A325" s="50"/>
    </row>
    <row r="326" spans="1:1" ht="15.75" customHeight="1" x14ac:dyDescent="0.25">
      <c r="A326" s="50"/>
    </row>
    <row r="327" spans="1:1" ht="15.75" customHeight="1" x14ac:dyDescent="0.25">
      <c r="A327" s="50"/>
    </row>
    <row r="328" spans="1:1" ht="15.75" customHeight="1" x14ac:dyDescent="0.25">
      <c r="A328" s="50"/>
    </row>
    <row r="329" spans="1:1" ht="15.75" customHeight="1" x14ac:dyDescent="0.25">
      <c r="A329" s="50"/>
    </row>
    <row r="330" spans="1:1" ht="15.75" customHeight="1" x14ac:dyDescent="0.25">
      <c r="A330" s="50"/>
    </row>
    <row r="331" spans="1:1" ht="15.75" customHeight="1" x14ac:dyDescent="0.25">
      <c r="A331" s="50"/>
    </row>
    <row r="332" spans="1:1" ht="15.75" customHeight="1" x14ac:dyDescent="0.25">
      <c r="A332" s="50"/>
    </row>
    <row r="333" spans="1:1" ht="15.75" customHeight="1" x14ac:dyDescent="0.25">
      <c r="A333" s="50"/>
    </row>
    <row r="334" spans="1:1" ht="15.75" customHeight="1" x14ac:dyDescent="0.25">
      <c r="A334" s="50"/>
    </row>
    <row r="335" spans="1:1" ht="15.75" customHeight="1" x14ac:dyDescent="0.25">
      <c r="A335" s="50"/>
    </row>
    <row r="336" spans="1:1" ht="15.75" customHeight="1" x14ac:dyDescent="0.25">
      <c r="A336" s="50"/>
    </row>
    <row r="337" spans="1:1" ht="15.75" customHeight="1" x14ac:dyDescent="0.25">
      <c r="A337" s="50"/>
    </row>
    <row r="338" spans="1:1" ht="15.75" customHeight="1" x14ac:dyDescent="0.25">
      <c r="A338" s="50"/>
    </row>
    <row r="339" spans="1:1" ht="15.75" customHeight="1" x14ac:dyDescent="0.25">
      <c r="A339" s="50"/>
    </row>
    <row r="340" spans="1:1" ht="15.75" customHeight="1" x14ac:dyDescent="0.25">
      <c r="A340" s="50"/>
    </row>
    <row r="341" spans="1:1" ht="15.75" customHeight="1" x14ac:dyDescent="0.25">
      <c r="A341" s="50"/>
    </row>
    <row r="342" spans="1:1" ht="15.75" customHeight="1" x14ac:dyDescent="0.25">
      <c r="A342" s="50"/>
    </row>
    <row r="343" spans="1:1" ht="15.75" customHeight="1" x14ac:dyDescent="0.25">
      <c r="A343" s="50"/>
    </row>
    <row r="344" spans="1:1" ht="15.75" customHeight="1" x14ac:dyDescent="0.25">
      <c r="A344" s="50"/>
    </row>
    <row r="345" spans="1:1" ht="15.75" customHeight="1" x14ac:dyDescent="0.25">
      <c r="A345" s="50"/>
    </row>
    <row r="346" spans="1:1" ht="15.75" customHeight="1" x14ac:dyDescent="0.25">
      <c r="A346" s="50"/>
    </row>
    <row r="347" spans="1:1" ht="15.75" customHeight="1" x14ac:dyDescent="0.25">
      <c r="A347" s="50"/>
    </row>
    <row r="348" spans="1:1" ht="15.75" customHeight="1" x14ac:dyDescent="0.25">
      <c r="A348" s="50"/>
    </row>
    <row r="349" spans="1:1" ht="15.75" customHeight="1" x14ac:dyDescent="0.25">
      <c r="A349" s="50"/>
    </row>
    <row r="350" spans="1:1" ht="15.75" customHeight="1" x14ac:dyDescent="0.25">
      <c r="A350" s="50"/>
    </row>
    <row r="351" spans="1:1" ht="15.75" customHeight="1" x14ac:dyDescent="0.25">
      <c r="A351" s="50"/>
    </row>
    <row r="352" spans="1:1" ht="15.75" customHeight="1" x14ac:dyDescent="0.25">
      <c r="A352" s="50"/>
    </row>
    <row r="353" spans="1:1" ht="15.75" customHeight="1" x14ac:dyDescent="0.25">
      <c r="A353" s="50"/>
    </row>
    <row r="354" spans="1:1" ht="15.75" customHeight="1" x14ac:dyDescent="0.25">
      <c r="A354" s="50"/>
    </row>
    <row r="355" spans="1:1" ht="15.75" customHeight="1" x14ac:dyDescent="0.25">
      <c r="A355" s="50"/>
    </row>
    <row r="356" spans="1:1" ht="15.75" customHeight="1" x14ac:dyDescent="0.25">
      <c r="A356" s="50"/>
    </row>
    <row r="357" spans="1:1" ht="15.75" customHeight="1" x14ac:dyDescent="0.25">
      <c r="A357" s="50"/>
    </row>
    <row r="358" spans="1:1" ht="15.75" customHeight="1" x14ac:dyDescent="0.25">
      <c r="A358" s="50"/>
    </row>
    <row r="359" spans="1:1" ht="15.75" customHeight="1" x14ac:dyDescent="0.25">
      <c r="A359" s="50"/>
    </row>
    <row r="360" spans="1:1" ht="15.75" customHeight="1" x14ac:dyDescent="0.25">
      <c r="A360" s="50"/>
    </row>
    <row r="361" spans="1:1" ht="15.75" customHeight="1" x14ac:dyDescent="0.25">
      <c r="A361" s="50"/>
    </row>
    <row r="362" spans="1:1" ht="15.75" customHeight="1" x14ac:dyDescent="0.25">
      <c r="A362" s="50"/>
    </row>
    <row r="363" spans="1:1" ht="15.75" customHeight="1" x14ac:dyDescent="0.25">
      <c r="A363" s="50"/>
    </row>
    <row r="364" spans="1:1" ht="15.75" customHeight="1" x14ac:dyDescent="0.25">
      <c r="A364" s="50"/>
    </row>
    <row r="365" spans="1:1" ht="15.75" customHeight="1" x14ac:dyDescent="0.25">
      <c r="A365" s="50"/>
    </row>
    <row r="366" spans="1:1" ht="15.75" customHeight="1" x14ac:dyDescent="0.25">
      <c r="A366" s="50"/>
    </row>
    <row r="367" spans="1:1" ht="15.75" customHeight="1" x14ac:dyDescent="0.25">
      <c r="A367" s="50"/>
    </row>
    <row r="368" spans="1:1" ht="15.75" customHeight="1" x14ac:dyDescent="0.25">
      <c r="A368" s="50"/>
    </row>
    <row r="369" spans="1:1" ht="15.75" customHeight="1" x14ac:dyDescent="0.25">
      <c r="A369" s="50"/>
    </row>
    <row r="370" spans="1:1" ht="15.75" customHeight="1" x14ac:dyDescent="0.25">
      <c r="A370" s="50"/>
    </row>
    <row r="371" spans="1:1" ht="15.75" customHeight="1" x14ac:dyDescent="0.25">
      <c r="A371" s="50"/>
    </row>
    <row r="372" spans="1:1" ht="15.75" customHeight="1" x14ac:dyDescent="0.25">
      <c r="A372" s="50"/>
    </row>
    <row r="373" spans="1:1" ht="15.75" customHeight="1" x14ac:dyDescent="0.25">
      <c r="A373" s="50"/>
    </row>
    <row r="374" spans="1:1" ht="15.75" customHeight="1" x14ac:dyDescent="0.25">
      <c r="A374" s="50"/>
    </row>
    <row r="375" spans="1:1" ht="15.75" customHeight="1" x14ac:dyDescent="0.25">
      <c r="A375" s="50"/>
    </row>
    <row r="376" spans="1:1" ht="15.75" customHeight="1" x14ac:dyDescent="0.25">
      <c r="A376" s="50"/>
    </row>
    <row r="377" spans="1:1" ht="15.75" customHeight="1" x14ac:dyDescent="0.25">
      <c r="A377" s="50"/>
    </row>
    <row r="378" spans="1:1" ht="15.75" customHeight="1" x14ac:dyDescent="0.25">
      <c r="A378" s="50"/>
    </row>
    <row r="379" spans="1:1" ht="15.75" customHeight="1" x14ac:dyDescent="0.25">
      <c r="A379" s="50"/>
    </row>
    <row r="380" spans="1:1" ht="15.75" customHeight="1" x14ac:dyDescent="0.25">
      <c r="A380" s="50"/>
    </row>
    <row r="381" spans="1:1" ht="15.75" customHeight="1" x14ac:dyDescent="0.25">
      <c r="A381" s="50"/>
    </row>
    <row r="382" spans="1:1" ht="15.75" customHeight="1" x14ac:dyDescent="0.25">
      <c r="A382" s="50"/>
    </row>
    <row r="383" spans="1:1" ht="15.75" customHeight="1" x14ac:dyDescent="0.25">
      <c r="A383" s="50"/>
    </row>
    <row r="384" spans="1:1" ht="15.75" customHeight="1" x14ac:dyDescent="0.25">
      <c r="A384" s="50"/>
    </row>
    <row r="385" spans="1:1" ht="15.75" customHeight="1" x14ac:dyDescent="0.25">
      <c r="A385" s="50"/>
    </row>
    <row r="386" spans="1:1" ht="15.75" customHeight="1" x14ac:dyDescent="0.25">
      <c r="A386" s="50"/>
    </row>
    <row r="387" spans="1:1" ht="15.75" customHeight="1" x14ac:dyDescent="0.25">
      <c r="A387" s="50"/>
    </row>
    <row r="388" spans="1:1" ht="15.75" customHeight="1" x14ac:dyDescent="0.25">
      <c r="A388" s="50"/>
    </row>
    <row r="389" spans="1:1" ht="15.75" customHeight="1" x14ac:dyDescent="0.25">
      <c r="A389" s="50"/>
    </row>
    <row r="390" spans="1:1" ht="15.75" customHeight="1" x14ac:dyDescent="0.25">
      <c r="A390" s="50"/>
    </row>
    <row r="391" spans="1:1" ht="15.75" customHeight="1" x14ac:dyDescent="0.25">
      <c r="A391" s="50"/>
    </row>
    <row r="392" spans="1:1" ht="15.75" customHeight="1" x14ac:dyDescent="0.25">
      <c r="A392" s="50"/>
    </row>
    <row r="393" spans="1:1" ht="15.75" customHeight="1" x14ac:dyDescent="0.25">
      <c r="A393" s="50"/>
    </row>
    <row r="394" spans="1:1" ht="15.75" customHeight="1" x14ac:dyDescent="0.25">
      <c r="A394" s="50"/>
    </row>
    <row r="395" spans="1:1" ht="15.75" customHeight="1" x14ac:dyDescent="0.25">
      <c r="A395" s="50"/>
    </row>
    <row r="396" spans="1:1" ht="15.75" customHeight="1" x14ac:dyDescent="0.25">
      <c r="A396" s="50"/>
    </row>
    <row r="397" spans="1:1" ht="15.75" customHeight="1" x14ac:dyDescent="0.25">
      <c r="A397" s="50"/>
    </row>
    <row r="398" spans="1:1" ht="15.75" customHeight="1" x14ac:dyDescent="0.25">
      <c r="A398" s="50"/>
    </row>
    <row r="399" spans="1:1" ht="15.75" customHeight="1" x14ac:dyDescent="0.25">
      <c r="A399" s="50"/>
    </row>
    <row r="400" spans="1:1" ht="15.75" customHeight="1" x14ac:dyDescent="0.25">
      <c r="A400" s="50"/>
    </row>
    <row r="401" spans="1:1" ht="15.75" customHeight="1" x14ac:dyDescent="0.25">
      <c r="A401" s="50"/>
    </row>
    <row r="402" spans="1:1" ht="15.75" customHeight="1" x14ac:dyDescent="0.25">
      <c r="A402" s="50"/>
    </row>
    <row r="403" spans="1:1" ht="15.75" customHeight="1" x14ac:dyDescent="0.25">
      <c r="A403" s="50"/>
    </row>
    <row r="404" spans="1:1" ht="15.75" customHeight="1" x14ac:dyDescent="0.25">
      <c r="A404" s="50"/>
    </row>
    <row r="405" spans="1:1" ht="15.75" customHeight="1" x14ac:dyDescent="0.25">
      <c r="A405" s="50"/>
    </row>
    <row r="406" spans="1:1" ht="15.75" customHeight="1" x14ac:dyDescent="0.25">
      <c r="A406" s="50"/>
    </row>
    <row r="407" spans="1:1" ht="15.75" customHeight="1" x14ac:dyDescent="0.25">
      <c r="A407" s="50"/>
    </row>
    <row r="408" spans="1:1" ht="15.75" customHeight="1" x14ac:dyDescent="0.25">
      <c r="A408" s="50"/>
    </row>
    <row r="409" spans="1:1" ht="15.75" customHeight="1" x14ac:dyDescent="0.25">
      <c r="A409" s="50"/>
    </row>
    <row r="410" spans="1:1" ht="15.75" customHeight="1" x14ac:dyDescent="0.25">
      <c r="A410" s="50"/>
    </row>
    <row r="411" spans="1:1" ht="15.75" customHeight="1" x14ac:dyDescent="0.25">
      <c r="A411" s="50"/>
    </row>
    <row r="412" spans="1:1" ht="15.75" customHeight="1" x14ac:dyDescent="0.25">
      <c r="A412" s="50"/>
    </row>
    <row r="413" spans="1:1" ht="15.75" customHeight="1" x14ac:dyDescent="0.25">
      <c r="A413" s="50"/>
    </row>
    <row r="414" spans="1:1" ht="15.75" customHeight="1" x14ac:dyDescent="0.25">
      <c r="A414" s="50"/>
    </row>
    <row r="415" spans="1:1" ht="15.75" customHeight="1" x14ac:dyDescent="0.25">
      <c r="A415" s="50"/>
    </row>
    <row r="416" spans="1:1" ht="15.75" customHeight="1" x14ac:dyDescent="0.25">
      <c r="A416" s="50"/>
    </row>
    <row r="417" spans="1:1" ht="15.75" customHeight="1" x14ac:dyDescent="0.25">
      <c r="A417" s="50"/>
    </row>
    <row r="418" spans="1:1" ht="15.75" customHeight="1" x14ac:dyDescent="0.25">
      <c r="A418" s="50"/>
    </row>
    <row r="419" spans="1:1" ht="15.75" customHeight="1" x14ac:dyDescent="0.25">
      <c r="A419" s="50"/>
    </row>
    <row r="420" spans="1:1" ht="15.75" customHeight="1" x14ac:dyDescent="0.25">
      <c r="A420" s="50"/>
    </row>
    <row r="421" spans="1:1" ht="15.75" customHeight="1" x14ac:dyDescent="0.25">
      <c r="A421" s="50"/>
    </row>
    <row r="422" spans="1:1" ht="15.75" customHeight="1" x14ac:dyDescent="0.25">
      <c r="A422" s="50"/>
    </row>
    <row r="423" spans="1:1" ht="15.75" customHeight="1" x14ac:dyDescent="0.25">
      <c r="A423" s="50"/>
    </row>
    <row r="424" spans="1:1" ht="15.75" customHeight="1" x14ac:dyDescent="0.25">
      <c r="A424" s="50"/>
    </row>
    <row r="425" spans="1:1" ht="15.75" customHeight="1" x14ac:dyDescent="0.25">
      <c r="A425" s="50"/>
    </row>
    <row r="426" spans="1:1" ht="15.75" customHeight="1" x14ac:dyDescent="0.25">
      <c r="A426" s="50"/>
    </row>
    <row r="427" spans="1:1" ht="15.75" customHeight="1" x14ac:dyDescent="0.25">
      <c r="A427" s="50"/>
    </row>
    <row r="428" spans="1:1" ht="15.75" customHeight="1" x14ac:dyDescent="0.25">
      <c r="A428" s="50"/>
    </row>
    <row r="429" spans="1:1" ht="15.75" customHeight="1" x14ac:dyDescent="0.25">
      <c r="A429" s="50"/>
    </row>
    <row r="430" spans="1:1" ht="15.75" customHeight="1" x14ac:dyDescent="0.25">
      <c r="A430" s="50"/>
    </row>
    <row r="431" spans="1:1" ht="15.75" customHeight="1" x14ac:dyDescent="0.25">
      <c r="A431" s="50"/>
    </row>
    <row r="432" spans="1:1" ht="15.75" customHeight="1" x14ac:dyDescent="0.25">
      <c r="A432" s="50"/>
    </row>
    <row r="433" spans="1:1" ht="15.75" customHeight="1" x14ac:dyDescent="0.25">
      <c r="A433" s="50"/>
    </row>
    <row r="434" spans="1:1" ht="15.75" customHeight="1" x14ac:dyDescent="0.25">
      <c r="A434" s="50"/>
    </row>
    <row r="435" spans="1:1" ht="15.75" customHeight="1" x14ac:dyDescent="0.25">
      <c r="A435" s="50"/>
    </row>
    <row r="436" spans="1:1" ht="15.75" customHeight="1" x14ac:dyDescent="0.25">
      <c r="A436" s="50"/>
    </row>
    <row r="437" spans="1:1" ht="15.75" customHeight="1" x14ac:dyDescent="0.25">
      <c r="A437" s="50"/>
    </row>
    <row r="438" spans="1:1" ht="15.75" customHeight="1" x14ac:dyDescent="0.25">
      <c r="A438" s="50"/>
    </row>
    <row r="439" spans="1:1" ht="15.75" customHeight="1" x14ac:dyDescent="0.25">
      <c r="A439" s="50"/>
    </row>
    <row r="440" spans="1:1" ht="15.75" customHeight="1" x14ac:dyDescent="0.25">
      <c r="A440" s="50"/>
    </row>
    <row r="441" spans="1:1" ht="15.75" customHeight="1" x14ac:dyDescent="0.25">
      <c r="A441" s="50"/>
    </row>
    <row r="442" spans="1:1" ht="15.75" customHeight="1" x14ac:dyDescent="0.25">
      <c r="A442" s="50"/>
    </row>
    <row r="443" spans="1:1" ht="15.75" customHeight="1" x14ac:dyDescent="0.25">
      <c r="A443" s="50"/>
    </row>
    <row r="444" spans="1:1" ht="15.75" customHeight="1" x14ac:dyDescent="0.25">
      <c r="A444" s="50"/>
    </row>
    <row r="445" spans="1:1" ht="15.75" customHeight="1" x14ac:dyDescent="0.25">
      <c r="A445" s="50"/>
    </row>
    <row r="446" spans="1:1" ht="15.75" customHeight="1" x14ac:dyDescent="0.25">
      <c r="A446" s="50"/>
    </row>
    <row r="447" spans="1:1" ht="15.75" customHeight="1" x14ac:dyDescent="0.25">
      <c r="A447" s="50"/>
    </row>
    <row r="448" spans="1:1" ht="15.75" customHeight="1" x14ac:dyDescent="0.25">
      <c r="A448" s="50"/>
    </row>
    <row r="449" spans="1:1" ht="15.75" customHeight="1" x14ac:dyDescent="0.25">
      <c r="A449" s="50"/>
    </row>
    <row r="450" spans="1:1" ht="15.75" customHeight="1" x14ac:dyDescent="0.25">
      <c r="A450" s="50"/>
    </row>
    <row r="451" spans="1:1" ht="15.75" customHeight="1" x14ac:dyDescent="0.25">
      <c r="A451" s="50"/>
    </row>
    <row r="452" spans="1:1" ht="15.75" customHeight="1" x14ac:dyDescent="0.25">
      <c r="A452" s="50"/>
    </row>
    <row r="453" spans="1:1" ht="15.75" customHeight="1" x14ac:dyDescent="0.25">
      <c r="A453" s="50"/>
    </row>
    <row r="454" spans="1:1" ht="15.75" customHeight="1" x14ac:dyDescent="0.25">
      <c r="A454" s="50"/>
    </row>
    <row r="455" spans="1:1" ht="15.75" customHeight="1" x14ac:dyDescent="0.25">
      <c r="A455" s="50"/>
    </row>
    <row r="456" spans="1:1" ht="15.75" customHeight="1" x14ac:dyDescent="0.25">
      <c r="A456" s="50"/>
    </row>
    <row r="457" spans="1:1" ht="15.75" customHeight="1" x14ac:dyDescent="0.25">
      <c r="A457" s="50"/>
    </row>
    <row r="458" spans="1:1" ht="15.75" customHeight="1" x14ac:dyDescent="0.25">
      <c r="A458" s="50"/>
    </row>
  </sheetData>
  <mergeCells count="8">
    <mergeCell ref="A8:H8"/>
    <mergeCell ref="A4:H4"/>
    <mergeCell ref="A5:H5"/>
    <mergeCell ref="A6:E6"/>
    <mergeCell ref="F6:H6"/>
    <mergeCell ref="A7:B7"/>
    <mergeCell ref="C7:E7"/>
    <mergeCell ref="F7:G7"/>
  </mergeCells>
  <phoneticPr fontId="91" type="noConversion"/>
  <pageMargins left="0.511811024" right="0.511811024" top="0.78740157499999996" bottom="0.78740157499999996" header="0" footer="0"/>
  <pageSetup paperSize="9" scale="6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2:Y959"/>
  <sheetViews>
    <sheetView showGridLines="0" view="pageBreakPreview" zoomScale="85" zoomScaleNormal="100" zoomScaleSheetLayoutView="85" workbookViewId="0">
      <selection activeCell="O14" sqref="O14"/>
    </sheetView>
  </sheetViews>
  <sheetFormatPr defaultColWidth="14.42578125" defaultRowHeight="15" customHeight="1" x14ac:dyDescent="0.25"/>
  <cols>
    <col min="1" max="1" width="8.7109375" customWidth="1"/>
    <col min="2" max="2" width="13.42578125" customWidth="1"/>
    <col min="3" max="3" width="8.7109375" customWidth="1"/>
    <col min="4" max="4" width="53.7109375" customWidth="1"/>
    <col min="5" max="6" width="8.7109375" customWidth="1"/>
    <col min="7" max="7" width="11.7109375" customWidth="1"/>
    <col min="20" max="60" width="0" hidden="1" customWidth="1"/>
  </cols>
  <sheetData>
    <row r="2" spans="1:25" ht="48" customHeight="1" thickBot="1" x14ac:dyDescent="0.3">
      <c r="A2" s="1227"/>
      <c r="B2" s="1142"/>
      <c r="C2" s="1142"/>
      <c r="D2" s="1142"/>
      <c r="E2" s="1142"/>
      <c r="F2" s="1142"/>
      <c r="G2" s="1143"/>
    </row>
    <row r="3" spans="1:25" ht="15.75" thickBot="1" x14ac:dyDescent="0.3">
      <c r="A3" s="1228" t="s">
        <v>2295</v>
      </c>
      <c r="B3" s="1180"/>
      <c r="C3" s="1180"/>
      <c r="D3" s="1180"/>
      <c r="E3" s="1180"/>
      <c r="F3" s="1180"/>
      <c r="G3" s="1181"/>
      <c r="H3" s="50"/>
      <c r="I3" s="50"/>
      <c r="J3" s="50"/>
      <c r="K3" s="50"/>
      <c r="L3" s="50"/>
      <c r="M3" s="50"/>
      <c r="N3" s="50"/>
      <c r="O3" s="50"/>
      <c r="P3" s="50"/>
      <c r="Q3" s="50"/>
      <c r="R3" s="50"/>
      <c r="S3" s="50"/>
      <c r="T3" s="50"/>
      <c r="U3" s="50"/>
      <c r="V3" s="50"/>
      <c r="W3" s="50"/>
      <c r="X3" s="50"/>
      <c r="Y3" s="50"/>
    </row>
    <row r="4" spans="1:25" ht="15.75" thickBot="1" x14ac:dyDescent="0.3">
      <c r="A4" s="1229" t="s">
        <v>3</v>
      </c>
      <c r="B4" s="1180"/>
      <c r="C4" s="1180"/>
      <c r="D4" s="1180"/>
      <c r="E4" s="1180"/>
      <c r="F4" s="1180"/>
      <c r="G4" s="1181"/>
      <c r="H4" s="50"/>
      <c r="I4" s="50"/>
      <c r="J4" s="50"/>
      <c r="K4" s="50"/>
      <c r="L4" s="50"/>
      <c r="M4" s="50"/>
      <c r="N4" s="50"/>
      <c r="O4" s="50"/>
      <c r="P4" s="50"/>
      <c r="Q4" s="50"/>
      <c r="R4" s="50"/>
      <c r="S4" s="50"/>
      <c r="T4" s="50"/>
      <c r="U4" s="50"/>
      <c r="V4" s="50"/>
      <c r="W4" s="50"/>
      <c r="X4" s="50"/>
      <c r="Y4" s="50"/>
    </row>
    <row r="5" spans="1:25" ht="27" customHeight="1" x14ac:dyDescent="0.25">
      <c r="A5" s="1230" t="s">
        <v>1477</v>
      </c>
      <c r="B5" s="1183"/>
      <c r="C5" s="1183"/>
      <c r="D5" s="1184"/>
      <c r="E5" s="1231"/>
      <c r="F5" s="1183"/>
      <c r="G5" s="1184"/>
      <c r="H5" s="50"/>
      <c r="I5" s="50"/>
      <c r="J5" s="50"/>
      <c r="K5" s="50"/>
      <c r="L5" s="50"/>
      <c r="M5" s="50"/>
      <c r="N5" s="50"/>
      <c r="O5" s="50"/>
      <c r="P5" s="50"/>
      <c r="Q5" s="50"/>
      <c r="R5" s="50"/>
      <c r="S5" s="50"/>
      <c r="T5" s="50"/>
      <c r="U5" s="50"/>
      <c r="V5" s="50"/>
      <c r="W5" s="50"/>
      <c r="X5" s="50"/>
      <c r="Y5" s="50"/>
    </row>
    <row r="6" spans="1:25" ht="27" customHeight="1" x14ac:dyDescent="0.25">
      <c r="A6" s="616"/>
      <c r="B6" s="1224" t="s">
        <v>1519</v>
      </c>
      <c r="C6" s="1139"/>
      <c r="D6" s="1225"/>
      <c r="E6" s="1226" t="s">
        <v>952</v>
      </c>
      <c r="F6" s="1139"/>
      <c r="G6" s="1021">
        <f>cronograma!G7</f>
        <v>807</v>
      </c>
    </row>
    <row r="7" spans="1:25" ht="36" customHeight="1" thickBot="1" x14ac:dyDescent="0.3">
      <c r="A7" s="1216" t="s">
        <v>1143</v>
      </c>
      <c r="B7" s="1136"/>
      <c r="C7" s="1136"/>
      <c r="D7" s="1136"/>
      <c r="E7" s="1136"/>
      <c r="F7" s="1136"/>
      <c r="G7" s="1137"/>
    </row>
    <row r="8" spans="1:25" ht="39" thickBot="1" x14ac:dyDescent="0.3">
      <c r="A8" s="618" t="s">
        <v>127</v>
      </c>
      <c r="B8" s="1081"/>
      <c r="C8" s="1082" t="s">
        <v>128</v>
      </c>
      <c r="D8" s="1082" t="s">
        <v>55</v>
      </c>
      <c r="E8" s="1083" t="s">
        <v>939</v>
      </c>
      <c r="F8" s="1083" t="s">
        <v>1145</v>
      </c>
      <c r="G8" s="1083" t="s">
        <v>1146</v>
      </c>
    </row>
    <row r="9" spans="1:25" ht="89.25" x14ac:dyDescent="0.25">
      <c r="A9" s="1031" t="s">
        <v>960</v>
      </c>
      <c r="B9" s="1032" t="s">
        <v>1147</v>
      </c>
      <c r="C9" s="1050" t="s">
        <v>2329</v>
      </c>
      <c r="D9" s="1034" t="s">
        <v>1500</v>
      </c>
      <c r="E9" s="1035">
        <v>1</v>
      </c>
      <c r="F9" s="1036"/>
      <c r="G9" s="1037"/>
    </row>
    <row r="10" spans="1:25" ht="38.25" x14ac:dyDescent="0.25">
      <c r="A10" s="619" t="s">
        <v>10</v>
      </c>
      <c r="B10" s="248"/>
      <c r="C10" s="248" t="s">
        <v>1148</v>
      </c>
      <c r="D10" s="620" t="s">
        <v>1149</v>
      </c>
      <c r="E10" s="621">
        <v>1</v>
      </c>
      <c r="F10" s="622"/>
      <c r="G10" s="608">
        <f t="shared" ref="G10:G14" si="0">F10*E10</f>
        <v>0</v>
      </c>
    </row>
    <row r="11" spans="1:25" ht="51" x14ac:dyDescent="0.25">
      <c r="A11" s="619" t="s">
        <v>13</v>
      </c>
      <c r="B11" s="248"/>
      <c r="C11" s="248" t="s">
        <v>151</v>
      </c>
      <c r="D11" s="254" t="s">
        <v>1496</v>
      </c>
      <c r="E11" s="621">
        <v>5</v>
      </c>
      <c r="F11" s="622"/>
      <c r="G11" s="608">
        <f t="shared" si="0"/>
        <v>0</v>
      </c>
    </row>
    <row r="12" spans="1:25" ht="18.75" customHeight="1" x14ac:dyDescent="0.25">
      <c r="A12" s="619" t="s">
        <v>15</v>
      </c>
      <c r="B12" s="248"/>
      <c r="C12" s="248" t="s">
        <v>133</v>
      </c>
      <c r="D12" s="254" t="s">
        <v>1497</v>
      </c>
      <c r="E12" s="621">
        <v>5</v>
      </c>
      <c r="F12" s="622"/>
      <c r="G12" s="608">
        <f t="shared" si="0"/>
        <v>0</v>
      </c>
    </row>
    <row r="13" spans="1:25" ht="25.5" x14ac:dyDescent="0.25">
      <c r="A13" s="619" t="s">
        <v>17</v>
      </c>
      <c r="B13" s="248"/>
      <c r="C13" s="623" t="s">
        <v>291</v>
      </c>
      <c r="D13" s="624" t="s">
        <v>1495</v>
      </c>
      <c r="E13" s="626">
        <v>1.5</v>
      </c>
      <c r="F13" s="622"/>
      <c r="G13" s="627">
        <f>E13*F13</f>
        <v>0</v>
      </c>
    </row>
    <row r="14" spans="1:25" ht="51" x14ac:dyDescent="0.25">
      <c r="A14" s="619" t="s">
        <v>20</v>
      </c>
      <c r="B14" s="248"/>
      <c r="C14" s="623" t="s">
        <v>128</v>
      </c>
      <c r="D14" s="624" t="s">
        <v>1150</v>
      </c>
      <c r="E14" s="621">
        <v>1</v>
      </c>
      <c r="F14" s="622"/>
      <c r="G14" s="625">
        <f t="shared" si="0"/>
        <v>0</v>
      </c>
    </row>
    <row r="15" spans="1:25" ht="49.5" customHeight="1" x14ac:dyDescent="0.25">
      <c r="A15" s="619" t="s">
        <v>1151</v>
      </c>
      <c r="B15" s="248"/>
      <c r="C15" s="623" t="s">
        <v>133</v>
      </c>
      <c r="D15" s="624" t="s">
        <v>1030</v>
      </c>
      <c r="E15" s="626">
        <f>(2.1+2.1+0.9)*2</f>
        <v>10.200000000000001</v>
      </c>
      <c r="F15" s="622"/>
      <c r="G15" s="627">
        <f>E15*F15</f>
        <v>0</v>
      </c>
    </row>
    <row r="16" spans="1:25" x14ac:dyDescent="0.25">
      <c r="A16" s="619" t="s">
        <v>1153</v>
      </c>
      <c r="B16" s="248"/>
      <c r="C16" s="248" t="s">
        <v>151</v>
      </c>
      <c r="D16" s="254" t="s">
        <v>1152</v>
      </c>
      <c r="E16" s="628">
        <f>(0.28*0.73)</f>
        <v>0.20440000000000003</v>
      </c>
      <c r="F16" s="622"/>
      <c r="G16" s="608">
        <f t="shared" ref="G16:G19" si="1">F16*E16</f>
        <v>0</v>
      </c>
    </row>
    <row r="17" spans="1:7" x14ac:dyDescent="0.25">
      <c r="A17" s="619" t="s">
        <v>1155</v>
      </c>
      <c r="B17" s="248"/>
      <c r="C17" s="248" t="s">
        <v>202</v>
      </c>
      <c r="D17" s="254" t="s">
        <v>1154</v>
      </c>
      <c r="E17" s="628">
        <v>0.2</v>
      </c>
      <c r="F17" s="622"/>
      <c r="G17" s="608">
        <f t="shared" si="1"/>
        <v>0</v>
      </c>
    </row>
    <row r="18" spans="1:7" ht="25.5" x14ac:dyDescent="0.25">
      <c r="A18" s="619" t="s">
        <v>1156</v>
      </c>
      <c r="B18" s="248"/>
      <c r="C18" s="248" t="s">
        <v>173</v>
      </c>
      <c r="D18" s="254" t="s">
        <v>1123</v>
      </c>
      <c r="E18" s="628">
        <v>5</v>
      </c>
      <c r="F18" s="622"/>
      <c r="G18" s="608">
        <f t="shared" si="1"/>
        <v>0</v>
      </c>
    </row>
    <row r="19" spans="1:7" x14ac:dyDescent="0.25">
      <c r="A19" s="619" t="s">
        <v>2229</v>
      </c>
      <c r="B19" s="248"/>
      <c r="C19" s="248" t="s">
        <v>173</v>
      </c>
      <c r="D19" s="254" t="s">
        <v>1007</v>
      </c>
      <c r="E19" s="628">
        <v>5</v>
      </c>
      <c r="F19" s="622"/>
      <c r="G19" s="608">
        <f t="shared" si="1"/>
        <v>0</v>
      </c>
    </row>
    <row r="20" spans="1:7" x14ac:dyDescent="0.25">
      <c r="A20" s="629"/>
      <c r="B20" s="630"/>
      <c r="C20" s="631"/>
      <c r="D20" s="570"/>
      <c r="E20" s="632"/>
      <c r="F20" s="633" t="s">
        <v>481</v>
      </c>
      <c r="G20" s="601">
        <f>SUM(G10:G19)</f>
        <v>0</v>
      </c>
    </row>
    <row r="21" spans="1:7" ht="33.75" customHeight="1" x14ac:dyDescent="0.25">
      <c r="A21" s="634"/>
      <c r="B21" s="635"/>
      <c r="C21" s="636"/>
      <c r="D21" s="637"/>
      <c r="E21" s="638"/>
      <c r="F21" s="639"/>
      <c r="G21" s="640"/>
    </row>
    <row r="22" spans="1:7" ht="76.5" x14ac:dyDescent="0.25">
      <c r="A22" s="1038" t="s">
        <v>969</v>
      </c>
      <c r="B22" s="1038" t="s">
        <v>1157</v>
      </c>
      <c r="C22" s="1039" t="s">
        <v>128</v>
      </c>
      <c r="D22" s="1040" t="s">
        <v>1501</v>
      </c>
      <c r="E22" s="1041">
        <v>1</v>
      </c>
      <c r="F22" s="1042"/>
      <c r="G22" s="1043"/>
    </row>
    <row r="23" spans="1:7" ht="38.25" x14ac:dyDescent="0.25">
      <c r="A23" s="641" t="s">
        <v>25</v>
      </c>
      <c r="B23" s="283"/>
      <c r="C23" s="283" t="s">
        <v>1148</v>
      </c>
      <c r="D23" s="642" t="s">
        <v>1158</v>
      </c>
      <c r="E23" s="643">
        <v>1</v>
      </c>
      <c r="F23" s="644"/>
      <c r="G23" s="645">
        <f t="shared" ref="G23:G33" si="2">F23*E23</f>
        <v>0</v>
      </c>
    </row>
    <row r="24" spans="1:7" ht="51" x14ac:dyDescent="0.25">
      <c r="A24" s="619" t="s">
        <v>28</v>
      </c>
      <c r="B24" s="248"/>
      <c r="C24" s="248" t="s">
        <v>151</v>
      </c>
      <c r="D24" s="254" t="s">
        <v>1496</v>
      </c>
      <c r="E24" s="621">
        <v>5</v>
      </c>
      <c r="F24" s="622"/>
      <c r="G24" s="608">
        <f t="shared" si="2"/>
        <v>0</v>
      </c>
    </row>
    <row r="25" spans="1:7" ht="25.5" customHeight="1" x14ac:dyDescent="0.25">
      <c r="A25" s="641" t="s">
        <v>31</v>
      </c>
      <c r="B25" s="248"/>
      <c r="C25" s="248" t="s">
        <v>133</v>
      </c>
      <c r="D25" s="254" t="s">
        <v>1497</v>
      </c>
      <c r="E25" s="621">
        <v>5</v>
      </c>
      <c r="F25" s="622"/>
      <c r="G25" s="608">
        <f t="shared" si="2"/>
        <v>0</v>
      </c>
    </row>
    <row r="26" spans="1:7" ht="30" customHeight="1" x14ac:dyDescent="0.25">
      <c r="A26" s="619" t="s">
        <v>34</v>
      </c>
      <c r="B26" s="248"/>
      <c r="C26" s="623" t="s">
        <v>291</v>
      </c>
      <c r="D26" s="624" t="s">
        <v>1495</v>
      </c>
      <c r="E26" s="626">
        <v>1.5</v>
      </c>
      <c r="F26" s="622"/>
      <c r="G26" s="627">
        <f>E26*F26</f>
        <v>0</v>
      </c>
    </row>
    <row r="27" spans="1:7" ht="62.25" customHeight="1" x14ac:dyDescent="0.25">
      <c r="A27" s="641" t="s">
        <v>37</v>
      </c>
      <c r="B27" s="248"/>
      <c r="C27" s="248" t="s">
        <v>202</v>
      </c>
      <c r="D27" s="254" t="s">
        <v>1150</v>
      </c>
      <c r="E27" s="628">
        <v>1</v>
      </c>
      <c r="F27" s="622"/>
      <c r="G27" s="608">
        <f t="shared" si="2"/>
        <v>0</v>
      </c>
    </row>
    <row r="28" spans="1:7" ht="49.5" customHeight="1" x14ac:dyDescent="0.25">
      <c r="A28" s="619" t="s">
        <v>195</v>
      </c>
      <c r="B28" s="248"/>
      <c r="C28" s="248" t="s">
        <v>133</v>
      </c>
      <c r="D28" s="254" t="s">
        <v>1030</v>
      </c>
      <c r="E28" s="646">
        <f>(2.1+2.1+0.9)*2</f>
        <v>10.200000000000001</v>
      </c>
      <c r="F28" s="622"/>
      <c r="G28" s="608">
        <f t="shared" si="2"/>
        <v>0</v>
      </c>
    </row>
    <row r="29" spans="1:7" ht="25.5" x14ac:dyDescent="0.25">
      <c r="A29" s="641" t="s">
        <v>1161</v>
      </c>
      <c r="B29" s="248"/>
      <c r="C29" s="248" t="s">
        <v>294</v>
      </c>
      <c r="D29" s="254" t="s">
        <v>1159</v>
      </c>
      <c r="E29" s="646">
        <v>0.72</v>
      </c>
      <c r="F29" s="647"/>
      <c r="G29" s="608">
        <f t="shared" si="2"/>
        <v>0</v>
      </c>
    </row>
    <row r="30" spans="1:7" ht="25.5" x14ac:dyDescent="0.25">
      <c r="A30" s="619" t="s">
        <v>1162</v>
      </c>
      <c r="B30" s="248"/>
      <c r="C30" s="248" t="s">
        <v>291</v>
      </c>
      <c r="D30" s="254" t="s">
        <v>1160</v>
      </c>
      <c r="E30" s="646">
        <f>0.18*1.28</f>
        <v>0.23039999999999999</v>
      </c>
      <c r="F30" s="622"/>
      <c r="G30" s="608">
        <f t="shared" si="2"/>
        <v>0</v>
      </c>
    </row>
    <row r="31" spans="1:7" x14ac:dyDescent="0.25">
      <c r="A31" s="641" t="s">
        <v>1164</v>
      </c>
      <c r="B31" s="248"/>
      <c r="C31" s="248" t="s">
        <v>291</v>
      </c>
      <c r="D31" s="254" t="s">
        <v>1154</v>
      </c>
      <c r="E31" s="646">
        <v>0.2</v>
      </c>
      <c r="F31" s="622"/>
      <c r="G31" s="608">
        <f t="shared" si="2"/>
        <v>0</v>
      </c>
    </row>
    <row r="32" spans="1:7" ht="25.5" x14ac:dyDescent="0.25">
      <c r="A32" s="619" t="s">
        <v>2307</v>
      </c>
      <c r="B32" s="265"/>
      <c r="C32" s="265" t="s">
        <v>1163</v>
      </c>
      <c r="D32" s="266" t="s">
        <v>1123</v>
      </c>
      <c r="E32" s="648">
        <v>5</v>
      </c>
      <c r="F32" s="649"/>
      <c r="G32" s="650">
        <f t="shared" si="2"/>
        <v>0</v>
      </c>
    </row>
    <row r="33" spans="1:7" x14ac:dyDescent="0.25">
      <c r="A33" s="641" t="s">
        <v>2308</v>
      </c>
      <c r="B33" s="248"/>
      <c r="C33" s="248" t="s">
        <v>173</v>
      </c>
      <c r="D33" s="254" t="s">
        <v>1007</v>
      </c>
      <c r="E33" s="628">
        <v>5</v>
      </c>
      <c r="F33" s="622"/>
      <c r="G33" s="608">
        <f t="shared" si="2"/>
        <v>0</v>
      </c>
    </row>
    <row r="34" spans="1:7" x14ac:dyDescent="0.25">
      <c r="A34" s="629"/>
      <c r="B34" s="68"/>
      <c r="C34" s="651"/>
      <c r="D34" s="652"/>
      <c r="E34" s="571"/>
      <c r="F34" s="633" t="s">
        <v>481</v>
      </c>
      <c r="G34" s="569">
        <f>SUM(G23:G33)</f>
        <v>0</v>
      </c>
    </row>
    <row r="35" spans="1:7" ht="49.5" customHeight="1" x14ac:dyDescent="0.25">
      <c r="A35" s="629"/>
      <c r="B35" s="609"/>
      <c r="C35" s="651"/>
      <c r="D35" s="570"/>
      <c r="E35" s="571"/>
      <c r="F35" s="561"/>
      <c r="G35" s="562"/>
    </row>
    <row r="36" spans="1:7" ht="51" x14ac:dyDescent="0.25">
      <c r="A36" s="1038" t="s">
        <v>971</v>
      </c>
      <c r="B36" s="1038" t="s">
        <v>1165</v>
      </c>
      <c r="C36" s="1039" t="s">
        <v>128</v>
      </c>
      <c r="D36" s="1040" t="s">
        <v>1503</v>
      </c>
      <c r="E36" s="1041">
        <v>1</v>
      </c>
      <c r="F36" s="1042"/>
      <c r="G36" s="1043"/>
    </row>
    <row r="37" spans="1:7" ht="38.25" x14ac:dyDescent="0.25">
      <c r="A37" s="641" t="s">
        <v>200</v>
      </c>
      <c r="B37" s="283"/>
      <c r="C37" s="283" t="s">
        <v>1148</v>
      </c>
      <c r="D37" s="642" t="s">
        <v>1158</v>
      </c>
      <c r="E37" s="653">
        <v>1</v>
      </c>
      <c r="F37" s="649"/>
      <c r="G37" s="653">
        <f t="shared" ref="G37:G45" si="3">F37*E37</f>
        <v>0</v>
      </c>
    </row>
    <row r="38" spans="1:7" ht="51" x14ac:dyDescent="0.25">
      <c r="A38" s="619" t="s">
        <v>201</v>
      </c>
      <c r="B38" s="248"/>
      <c r="C38" s="248" t="s">
        <v>151</v>
      </c>
      <c r="D38" s="254" t="s">
        <v>1496</v>
      </c>
      <c r="E38" s="621">
        <v>5</v>
      </c>
      <c r="F38" s="622"/>
      <c r="G38" s="608">
        <f t="shared" si="3"/>
        <v>0</v>
      </c>
    </row>
    <row r="39" spans="1:7" x14ac:dyDescent="0.25">
      <c r="A39" s="641" t="s">
        <v>208</v>
      </c>
      <c r="B39" s="248"/>
      <c r="C39" s="248" t="s">
        <v>133</v>
      </c>
      <c r="D39" s="254" t="s">
        <v>1497</v>
      </c>
      <c r="E39" s="621">
        <v>5</v>
      </c>
      <c r="F39" s="622"/>
      <c r="G39" s="608">
        <f t="shared" si="3"/>
        <v>0</v>
      </c>
    </row>
    <row r="40" spans="1:7" ht="25.5" x14ac:dyDescent="0.25">
      <c r="A40" s="619" t="s">
        <v>211</v>
      </c>
      <c r="B40" s="248"/>
      <c r="C40" s="623" t="s">
        <v>291</v>
      </c>
      <c r="D40" s="624" t="s">
        <v>1495</v>
      </c>
      <c r="E40" s="626">
        <v>1.5</v>
      </c>
      <c r="F40" s="622"/>
      <c r="G40" s="627">
        <f>E40*F40</f>
        <v>0</v>
      </c>
    </row>
    <row r="41" spans="1:7" ht="51" x14ac:dyDescent="0.25">
      <c r="A41" s="641" t="s">
        <v>212</v>
      </c>
      <c r="B41" s="248"/>
      <c r="C41" s="248" t="s">
        <v>202</v>
      </c>
      <c r="D41" s="254" t="s">
        <v>1150</v>
      </c>
      <c r="E41" s="646">
        <v>1</v>
      </c>
      <c r="F41" s="622"/>
      <c r="G41" s="646">
        <f t="shared" si="3"/>
        <v>0</v>
      </c>
    </row>
    <row r="42" spans="1:7" ht="38.25" x14ac:dyDescent="0.25">
      <c r="A42" s="619" t="s">
        <v>1167</v>
      </c>
      <c r="B42" s="248"/>
      <c r="C42" s="248" t="s">
        <v>133</v>
      </c>
      <c r="D42" s="254" t="s">
        <v>1030</v>
      </c>
      <c r="E42" s="646">
        <f>(2.1+2.1+0.9)*2</f>
        <v>10.200000000000001</v>
      </c>
      <c r="F42" s="622"/>
      <c r="G42" s="646">
        <f t="shared" si="3"/>
        <v>0</v>
      </c>
    </row>
    <row r="43" spans="1:7" x14ac:dyDescent="0.25">
      <c r="A43" s="641" t="s">
        <v>1168</v>
      </c>
      <c r="B43" s="248"/>
      <c r="C43" s="248" t="s">
        <v>291</v>
      </c>
      <c r="D43" s="254" t="s">
        <v>1166</v>
      </c>
      <c r="E43" s="646">
        <v>0.2</v>
      </c>
      <c r="F43" s="622"/>
      <c r="G43" s="646">
        <f t="shared" si="3"/>
        <v>0</v>
      </c>
    </row>
    <row r="44" spans="1:7" ht="25.5" x14ac:dyDescent="0.25">
      <c r="A44" s="619" t="s">
        <v>2309</v>
      </c>
      <c r="B44" s="265"/>
      <c r="C44" s="265" t="s">
        <v>173</v>
      </c>
      <c r="D44" s="266" t="s">
        <v>1016</v>
      </c>
      <c r="E44" s="648">
        <v>4</v>
      </c>
      <c r="F44" s="649"/>
      <c r="G44" s="648">
        <f t="shared" si="3"/>
        <v>0</v>
      </c>
    </row>
    <row r="45" spans="1:7" x14ac:dyDescent="0.25">
      <c r="A45" s="641" t="s">
        <v>2310</v>
      </c>
      <c r="B45" s="248"/>
      <c r="C45" s="248" t="s">
        <v>173</v>
      </c>
      <c r="D45" s="254" t="s">
        <v>1007</v>
      </c>
      <c r="E45" s="628">
        <v>4</v>
      </c>
      <c r="F45" s="622"/>
      <c r="G45" s="654">
        <f t="shared" si="3"/>
        <v>0</v>
      </c>
    </row>
    <row r="46" spans="1:7" x14ac:dyDescent="0.25">
      <c r="A46" s="629"/>
      <c r="B46" s="68"/>
      <c r="C46" s="651"/>
      <c r="D46" s="652"/>
      <c r="E46" s="571"/>
      <c r="F46" s="633" t="s">
        <v>481</v>
      </c>
      <c r="G46" s="569">
        <f>SUM(G37:G45)</f>
        <v>0</v>
      </c>
    </row>
    <row r="47" spans="1:7" ht="49.5" customHeight="1" x14ac:dyDescent="0.25">
      <c r="A47" s="655"/>
      <c r="B47" s="656"/>
      <c r="C47" s="657"/>
      <c r="D47" s="658"/>
      <c r="E47" s="573"/>
      <c r="F47" s="561"/>
      <c r="G47" s="562"/>
    </row>
    <row r="48" spans="1:7" ht="38.25" x14ac:dyDescent="0.25">
      <c r="A48" s="1038" t="s">
        <v>216</v>
      </c>
      <c r="B48" s="1038" t="s">
        <v>1169</v>
      </c>
      <c r="C48" s="1039" t="s">
        <v>130</v>
      </c>
      <c r="D48" s="1044" t="s">
        <v>758</v>
      </c>
      <c r="E48" s="1041">
        <v>1</v>
      </c>
      <c r="F48" s="1042"/>
      <c r="G48" s="1043"/>
    </row>
    <row r="49" spans="1:7" ht="63.75" x14ac:dyDescent="0.25">
      <c r="A49" s="659" t="s">
        <v>217</v>
      </c>
      <c r="B49" s="283"/>
      <c r="C49" s="283" t="s">
        <v>130</v>
      </c>
      <c r="D49" s="660" t="s">
        <v>1170</v>
      </c>
      <c r="E49" s="653">
        <v>1</v>
      </c>
      <c r="F49" s="649"/>
      <c r="G49" s="645">
        <f t="shared" ref="G49:G54" si="4">F49*E49</f>
        <v>0</v>
      </c>
    </row>
    <row r="50" spans="1:7" ht="49.5" customHeight="1" x14ac:dyDescent="0.25">
      <c r="A50" s="661" t="s">
        <v>221</v>
      </c>
      <c r="B50" s="248"/>
      <c r="C50" s="248" t="s">
        <v>151</v>
      </c>
      <c r="D50" s="660" t="s">
        <v>1171</v>
      </c>
      <c r="E50" s="662">
        <v>4.41</v>
      </c>
      <c r="F50" s="622"/>
      <c r="G50" s="608">
        <f t="shared" si="4"/>
        <v>0</v>
      </c>
    </row>
    <row r="51" spans="1:7" ht="25.5" x14ac:dyDescent="0.25">
      <c r="A51" s="659" t="s">
        <v>1172</v>
      </c>
      <c r="B51" s="248"/>
      <c r="C51" s="248" t="s">
        <v>130</v>
      </c>
      <c r="D51" s="660" t="s">
        <v>1173</v>
      </c>
      <c r="E51" s="646">
        <v>0.5</v>
      </c>
      <c r="F51" s="622"/>
      <c r="G51" s="608">
        <f t="shared" si="4"/>
        <v>0</v>
      </c>
    </row>
    <row r="52" spans="1:7" x14ac:dyDescent="0.25">
      <c r="A52" s="661" t="s">
        <v>1174</v>
      </c>
      <c r="B52" s="248"/>
      <c r="C52" s="248" t="s">
        <v>173</v>
      </c>
      <c r="D52" s="660" t="s">
        <v>1175</v>
      </c>
      <c r="E52" s="646">
        <v>4</v>
      </c>
      <c r="F52" s="622"/>
      <c r="G52" s="608">
        <f t="shared" si="4"/>
        <v>0</v>
      </c>
    </row>
    <row r="53" spans="1:7" ht="25.5" x14ac:dyDescent="0.25">
      <c r="A53" s="663" t="s">
        <v>245</v>
      </c>
      <c r="B53" s="265"/>
      <c r="C53" s="265" t="s">
        <v>175</v>
      </c>
      <c r="D53" s="660" t="s">
        <v>1176</v>
      </c>
      <c r="E53" s="664">
        <v>3.3E-3</v>
      </c>
      <c r="F53" s="649"/>
      <c r="G53" s="650">
        <f t="shared" si="4"/>
        <v>0</v>
      </c>
    </row>
    <row r="54" spans="1:7" x14ac:dyDescent="0.25">
      <c r="A54" s="661" t="s">
        <v>1177</v>
      </c>
      <c r="B54" s="248"/>
      <c r="C54" s="248" t="s">
        <v>173</v>
      </c>
      <c r="D54" s="660" t="s">
        <v>1007</v>
      </c>
      <c r="E54" s="628">
        <v>2</v>
      </c>
      <c r="F54" s="622"/>
      <c r="G54" s="608">
        <f t="shared" si="4"/>
        <v>0</v>
      </c>
    </row>
    <row r="55" spans="1:7" ht="49.5" customHeight="1" x14ac:dyDescent="0.25">
      <c r="A55" s="655"/>
      <c r="B55" s="665"/>
      <c r="C55" s="657"/>
      <c r="D55" s="666"/>
      <c r="E55" s="573"/>
      <c r="F55" s="633" t="s">
        <v>481</v>
      </c>
      <c r="G55" s="569">
        <f>SUM(G49:G54)</f>
        <v>0</v>
      </c>
    </row>
    <row r="56" spans="1:7" ht="49.5" customHeight="1" thickBot="1" x14ac:dyDescent="0.3">
      <c r="A56" s="634"/>
      <c r="B56" s="635"/>
      <c r="C56" s="636"/>
      <c r="D56" s="637"/>
      <c r="E56" s="638"/>
      <c r="F56" s="639"/>
      <c r="G56" s="640"/>
    </row>
    <row r="57" spans="1:7" ht="72.75" customHeight="1" x14ac:dyDescent="0.25">
      <c r="A57" s="1045" t="s">
        <v>975</v>
      </c>
      <c r="B57" s="1112" t="s">
        <v>1178</v>
      </c>
      <c r="C57" s="1046" t="s">
        <v>130</v>
      </c>
      <c r="D57" s="1047" t="s">
        <v>1179</v>
      </c>
      <c r="E57" s="1113">
        <v>1</v>
      </c>
      <c r="F57" s="1114"/>
      <c r="G57" s="1037"/>
    </row>
    <row r="58" spans="1:7" ht="49.5" customHeight="1" x14ac:dyDescent="0.25">
      <c r="A58" s="947" t="s">
        <v>272</v>
      </c>
      <c r="B58" s="948"/>
      <c r="C58" s="948" t="s">
        <v>151</v>
      </c>
      <c r="D58" s="949" t="s">
        <v>1180</v>
      </c>
      <c r="E58" s="950">
        <f>2.1*2.1</f>
        <v>4.41</v>
      </c>
      <c r="F58" s="950"/>
      <c r="G58" s="1115">
        <f t="shared" ref="G58:G64" si="5">F58*E58</f>
        <v>0</v>
      </c>
    </row>
    <row r="59" spans="1:7" ht="25.5" x14ac:dyDescent="0.25">
      <c r="A59" s="947" t="s">
        <v>273</v>
      </c>
      <c r="B59" s="948"/>
      <c r="C59" s="948" t="s">
        <v>151</v>
      </c>
      <c r="D59" s="949" t="s">
        <v>1498</v>
      </c>
      <c r="E59" s="1116">
        <v>7.29</v>
      </c>
      <c r="F59" s="951"/>
      <c r="G59" s="1115">
        <f>F59*E59</f>
        <v>0</v>
      </c>
    </row>
    <row r="60" spans="1:7" ht="25.5" x14ac:dyDescent="0.25">
      <c r="A60" s="947" t="s">
        <v>275</v>
      </c>
      <c r="B60" s="948"/>
      <c r="C60" s="948" t="s">
        <v>395</v>
      </c>
      <c r="D60" s="949" t="s">
        <v>1181</v>
      </c>
      <c r="E60" s="950">
        <v>1</v>
      </c>
      <c r="F60" s="951"/>
      <c r="G60" s="1115">
        <f t="shared" si="5"/>
        <v>0</v>
      </c>
    </row>
    <row r="61" spans="1:7" ht="25.5" x14ac:dyDescent="0.25">
      <c r="A61" s="947" t="s">
        <v>276</v>
      </c>
      <c r="B61" s="948"/>
      <c r="C61" s="948" t="s">
        <v>130</v>
      </c>
      <c r="D61" s="949" t="s">
        <v>1173</v>
      </c>
      <c r="E61" s="950">
        <v>0.5</v>
      </c>
      <c r="F61" s="1117"/>
      <c r="G61" s="1115">
        <f t="shared" si="5"/>
        <v>0</v>
      </c>
    </row>
    <row r="62" spans="1:7" x14ac:dyDescent="0.25">
      <c r="A62" s="947" t="s">
        <v>277</v>
      </c>
      <c r="B62" s="948"/>
      <c r="C62" s="948" t="s">
        <v>173</v>
      </c>
      <c r="D62" s="949" t="s">
        <v>1175</v>
      </c>
      <c r="E62" s="950">
        <v>4</v>
      </c>
      <c r="F62" s="951"/>
      <c r="G62" s="1115">
        <f t="shared" si="5"/>
        <v>0</v>
      </c>
    </row>
    <row r="63" spans="1:7" ht="25.5" x14ac:dyDescent="0.25">
      <c r="A63" s="947" t="s">
        <v>278</v>
      </c>
      <c r="B63" s="948"/>
      <c r="C63" s="948" t="s">
        <v>175</v>
      </c>
      <c r="D63" s="949" t="s">
        <v>1176</v>
      </c>
      <c r="E63" s="1118">
        <v>3.3E-3</v>
      </c>
      <c r="F63" s="951"/>
      <c r="G63" s="1115">
        <f t="shared" si="5"/>
        <v>0</v>
      </c>
    </row>
    <row r="64" spans="1:7" x14ac:dyDescent="0.25">
      <c r="A64" s="947" t="s">
        <v>1182</v>
      </c>
      <c r="B64" s="948"/>
      <c r="C64" s="948" t="s">
        <v>173</v>
      </c>
      <c r="D64" s="949" t="s">
        <v>1007</v>
      </c>
      <c r="E64" s="1119">
        <v>4</v>
      </c>
      <c r="F64" s="951"/>
      <c r="G64" s="1115">
        <f t="shared" si="5"/>
        <v>0</v>
      </c>
    </row>
    <row r="65" spans="1:7" x14ac:dyDescent="0.25">
      <c r="A65" s="655"/>
      <c r="B65" s="937"/>
      <c r="C65" s="938"/>
      <c r="D65" s="939"/>
      <c r="E65" s="940"/>
      <c r="F65" s="669" t="s">
        <v>481</v>
      </c>
      <c r="G65" s="567">
        <f>SUM(G58:G64)</f>
        <v>0</v>
      </c>
    </row>
    <row r="66" spans="1:7" ht="49.5" customHeight="1" thickBot="1" x14ac:dyDescent="0.3">
      <c r="A66" s="655"/>
      <c r="B66" s="937"/>
      <c r="C66" s="938"/>
      <c r="D66" s="939"/>
      <c r="E66" s="940"/>
      <c r="F66" s="1048"/>
      <c r="G66" s="1049"/>
    </row>
    <row r="67" spans="1:7" ht="59.25" customHeight="1" x14ac:dyDescent="0.25">
      <c r="A67" s="1045" t="s">
        <v>977</v>
      </c>
      <c r="B67" s="1032" t="s">
        <v>1183</v>
      </c>
      <c r="C67" s="1046" t="s">
        <v>130</v>
      </c>
      <c r="D67" s="1047" t="s">
        <v>1491</v>
      </c>
      <c r="E67" s="1035">
        <v>1</v>
      </c>
      <c r="F67" s="1036"/>
      <c r="G67" s="1037"/>
    </row>
    <row r="68" spans="1:7" ht="49.5" customHeight="1" x14ac:dyDescent="0.25">
      <c r="A68" s="661" t="s">
        <v>284</v>
      </c>
      <c r="B68" s="248"/>
      <c r="C68" s="248" t="s">
        <v>1483</v>
      </c>
      <c r="D68" s="254" t="s">
        <v>1484</v>
      </c>
      <c r="E68" s="646">
        <v>0.14099999999999999</v>
      </c>
      <c r="F68" s="648"/>
      <c r="G68" s="608">
        <f t="shared" ref="G68:G72" si="6">F68*E68</f>
        <v>0</v>
      </c>
    </row>
    <row r="69" spans="1:7" ht="49.5" customHeight="1" x14ac:dyDescent="0.25">
      <c r="A69" s="941" t="s">
        <v>285</v>
      </c>
      <c r="B69" s="942"/>
      <c r="C69" s="942" t="s">
        <v>1036</v>
      </c>
      <c r="D69" s="943" t="s">
        <v>1485</v>
      </c>
      <c r="E69" s="944">
        <f>9.13</f>
        <v>9.1300000000000008</v>
      </c>
      <c r="F69" s="945"/>
      <c r="G69" s="946">
        <f t="shared" si="6"/>
        <v>0</v>
      </c>
    </row>
    <row r="70" spans="1:7" ht="49.5" customHeight="1" x14ac:dyDescent="0.25">
      <c r="A70" s="661" t="s">
        <v>1185</v>
      </c>
      <c r="B70" s="948"/>
      <c r="C70" s="948" t="s">
        <v>1486</v>
      </c>
      <c r="D70" s="949" t="s">
        <v>1487</v>
      </c>
      <c r="E70" s="950">
        <v>1.069</v>
      </c>
      <c r="F70" s="951"/>
      <c r="G70" s="946">
        <f t="shared" si="6"/>
        <v>0</v>
      </c>
    </row>
    <row r="71" spans="1:7" ht="49.5" customHeight="1" x14ac:dyDescent="0.25">
      <c r="A71" s="941" t="s">
        <v>1187</v>
      </c>
      <c r="B71" s="948"/>
      <c r="C71" s="948" t="s">
        <v>1488</v>
      </c>
      <c r="D71" s="949" t="s">
        <v>1489</v>
      </c>
      <c r="E71" s="950">
        <v>0.52029999999999998</v>
      </c>
      <c r="F71" s="951"/>
      <c r="G71" s="946">
        <f t="shared" si="6"/>
        <v>0</v>
      </c>
    </row>
    <row r="72" spans="1:7" ht="49.5" customHeight="1" x14ac:dyDescent="0.25">
      <c r="A72" s="661" t="s">
        <v>1188</v>
      </c>
      <c r="B72" s="948"/>
      <c r="C72" s="948" t="s">
        <v>1488</v>
      </c>
      <c r="D72" s="949" t="s">
        <v>1490</v>
      </c>
      <c r="E72" s="950">
        <v>0.16739999999999999</v>
      </c>
      <c r="F72" s="951"/>
      <c r="G72" s="946">
        <f t="shared" si="6"/>
        <v>0</v>
      </c>
    </row>
    <row r="73" spans="1:7" ht="49.5" customHeight="1" x14ac:dyDescent="0.25">
      <c r="A73" s="655"/>
      <c r="B73" s="937"/>
      <c r="C73" s="938"/>
      <c r="D73" s="939"/>
      <c r="E73" s="940"/>
      <c r="F73" s="633" t="s">
        <v>481</v>
      </c>
      <c r="G73" s="601">
        <f>SUM(G66:G72)</f>
        <v>0</v>
      </c>
    </row>
    <row r="74" spans="1:7" ht="49.5" customHeight="1" thickBot="1" x14ac:dyDescent="0.3">
      <c r="A74" s="634"/>
      <c r="B74" s="635"/>
      <c r="C74" s="636"/>
      <c r="D74" s="637"/>
      <c r="E74" s="638"/>
      <c r="F74" s="639"/>
      <c r="G74" s="640"/>
    </row>
    <row r="75" spans="1:7" ht="49.5" customHeight="1" x14ac:dyDescent="0.25">
      <c r="A75" s="1045" t="s">
        <v>979</v>
      </c>
      <c r="B75" s="1032" t="s">
        <v>2311</v>
      </c>
      <c r="C75" s="1033" t="s">
        <v>151</v>
      </c>
      <c r="D75" s="1050" t="s">
        <v>748</v>
      </c>
      <c r="E75" s="1035">
        <v>1</v>
      </c>
      <c r="F75" s="1036"/>
      <c r="G75" s="1037"/>
    </row>
    <row r="76" spans="1:7" ht="49.5" customHeight="1" x14ac:dyDescent="0.25">
      <c r="A76" s="661" t="s">
        <v>286</v>
      </c>
      <c r="B76" s="248"/>
      <c r="C76" s="248" t="s">
        <v>151</v>
      </c>
      <c r="D76" s="254" t="s">
        <v>1184</v>
      </c>
      <c r="E76" s="646">
        <v>1</v>
      </c>
      <c r="F76" s="622"/>
      <c r="G76" s="608">
        <f t="shared" ref="G76:G80" si="7">F76*E76</f>
        <v>0</v>
      </c>
    </row>
    <row r="77" spans="1:7" ht="49.5" customHeight="1" x14ac:dyDescent="0.25">
      <c r="A77" s="661" t="s">
        <v>981</v>
      </c>
      <c r="B77" s="248"/>
      <c r="C77" s="248" t="s">
        <v>151</v>
      </c>
      <c r="D77" s="254" t="s">
        <v>369</v>
      </c>
      <c r="E77" s="646">
        <v>1</v>
      </c>
      <c r="F77" s="622"/>
      <c r="G77" s="608">
        <f t="shared" si="7"/>
        <v>0</v>
      </c>
    </row>
    <row r="78" spans="1:7" ht="49.5" customHeight="1" x14ac:dyDescent="0.25">
      <c r="A78" s="661" t="s">
        <v>1191</v>
      </c>
      <c r="B78" s="248"/>
      <c r="C78" s="667" t="s">
        <v>202</v>
      </c>
      <c r="D78" s="296" t="s">
        <v>1186</v>
      </c>
      <c r="E78" s="668">
        <v>5</v>
      </c>
      <c r="F78" s="622"/>
      <c r="G78" s="608">
        <f t="shared" si="7"/>
        <v>0</v>
      </c>
    </row>
    <row r="79" spans="1:7" ht="49.5" customHeight="1" x14ac:dyDescent="0.25">
      <c r="A79" s="661" t="s">
        <v>2303</v>
      </c>
      <c r="B79" s="248"/>
      <c r="C79" s="623" t="s">
        <v>173</v>
      </c>
      <c r="D79" s="614" t="s">
        <v>1007</v>
      </c>
      <c r="E79" s="668">
        <v>1</v>
      </c>
      <c r="F79" s="622"/>
      <c r="G79" s="608">
        <f t="shared" si="7"/>
        <v>0</v>
      </c>
    </row>
    <row r="80" spans="1:7" ht="49.5" customHeight="1" x14ac:dyDescent="0.25">
      <c r="A80" s="661" t="s">
        <v>2304</v>
      </c>
      <c r="B80" s="248"/>
      <c r="C80" s="248" t="s">
        <v>173</v>
      </c>
      <c r="D80" s="254" t="s">
        <v>1026</v>
      </c>
      <c r="E80" s="646">
        <v>0.6</v>
      </c>
      <c r="F80" s="622"/>
      <c r="G80" s="608">
        <f t="shared" si="7"/>
        <v>0</v>
      </c>
    </row>
    <row r="81" spans="1:7" x14ac:dyDescent="0.25">
      <c r="A81" s="655"/>
      <c r="B81" s="68"/>
      <c r="C81" s="657"/>
      <c r="D81" s="666"/>
      <c r="E81" s="573"/>
      <c r="F81" s="669" t="s">
        <v>481</v>
      </c>
      <c r="G81" s="549">
        <f>SUM(G76:G80)</f>
        <v>0</v>
      </c>
    </row>
    <row r="82" spans="1:7" ht="49.5" customHeight="1" thickBot="1" x14ac:dyDescent="0.3">
      <c r="A82" s="634"/>
      <c r="B82" s="635"/>
      <c r="C82" s="636"/>
      <c r="D82" s="637"/>
      <c r="E82" s="638"/>
      <c r="F82" s="639"/>
      <c r="G82" s="640"/>
    </row>
    <row r="83" spans="1:7" ht="62.25" customHeight="1" x14ac:dyDescent="0.25">
      <c r="A83" s="1045" t="s">
        <v>982</v>
      </c>
      <c r="B83" s="1032" t="s">
        <v>2312</v>
      </c>
      <c r="C83" s="1033" t="s">
        <v>130</v>
      </c>
      <c r="D83" s="1034" t="s">
        <v>1190</v>
      </c>
      <c r="E83" s="1035">
        <v>1</v>
      </c>
      <c r="F83" s="1036"/>
      <c r="G83" s="1037"/>
    </row>
    <row r="84" spans="1:7" ht="49.5" customHeight="1" x14ac:dyDescent="0.25">
      <c r="A84" s="670" t="s">
        <v>287</v>
      </c>
      <c r="B84" s="671"/>
      <c r="C84" s="623" t="s">
        <v>130</v>
      </c>
      <c r="D84" s="672" t="s">
        <v>1049</v>
      </c>
      <c r="E84" s="673">
        <v>1</v>
      </c>
      <c r="F84" s="622"/>
      <c r="G84" s="627">
        <f t="shared" ref="G84:G86" si="8">E84*F84</f>
        <v>0</v>
      </c>
    </row>
    <row r="85" spans="1:7" ht="49.5" customHeight="1" x14ac:dyDescent="0.25">
      <c r="A85" s="670" t="s">
        <v>984</v>
      </c>
      <c r="B85" s="248"/>
      <c r="C85" s="623" t="s">
        <v>130</v>
      </c>
      <c r="D85" s="296" t="s">
        <v>1050</v>
      </c>
      <c r="E85" s="673">
        <f>0.8/2</f>
        <v>0.4</v>
      </c>
      <c r="F85" s="608"/>
      <c r="G85" s="627">
        <f t="shared" si="8"/>
        <v>0</v>
      </c>
    </row>
    <row r="86" spans="1:7" ht="49.5" customHeight="1" x14ac:dyDescent="0.25">
      <c r="A86" s="670" t="s">
        <v>1192</v>
      </c>
      <c r="B86" s="248"/>
      <c r="C86" s="623" t="s">
        <v>173</v>
      </c>
      <c r="D86" s="296" t="s">
        <v>1007</v>
      </c>
      <c r="E86" s="673">
        <v>0.15</v>
      </c>
      <c r="F86" s="622"/>
      <c r="G86" s="627">
        <f t="shared" si="8"/>
        <v>0</v>
      </c>
    </row>
    <row r="87" spans="1:7" x14ac:dyDescent="0.25">
      <c r="A87" s="655"/>
      <c r="B87" s="674"/>
      <c r="C87" s="657"/>
      <c r="D87" s="675"/>
      <c r="E87" s="573"/>
      <c r="F87" s="633" t="s">
        <v>481</v>
      </c>
      <c r="G87" s="572">
        <f>SUM(G84:G86)</f>
        <v>0</v>
      </c>
    </row>
    <row r="88" spans="1:7" ht="49.5" customHeight="1" thickBot="1" x14ac:dyDescent="0.3">
      <c r="A88" s="634"/>
      <c r="B88" s="635"/>
      <c r="C88" s="636"/>
      <c r="D88" s="637"/>
      <c r="E88" s="638"/>
      <c r="F88" s="639"/>
      <c r="G88" s="640"/>
    </row>
    <row r="89" spans="1:7" ht="51" x14ac:dyDescent="0.25">
      <c r="A89" s="1045" t="s">
        <v>350</v>
      </c>
      <c r="B89" s="1032" t="s">
        <v>2313</v>
      </c>
      <c r="C89" s="1033" t="s">
        <v>130</v>
      </c>
      <c r="D89" s="1034" t="s">
        <v>474</v>
      </c>
      <c r="E89" s="1035">
        <v>1</v>
      </c>
      <c r="F89" s="1036"/>
      <c r="G89" s="1037"/>
    </row>
    <row r="90" spans="1:7" ht="49.5" customHeight="1" x14ac:dyDescent="0.25">
      <c r="A90" s="248" t="s">
        <v>351</v>
      </c>
      <c r="B90" s="248"/>
      <c r="C90" s="623" t="s">
        <v>130</v>
      </c>
      <c r="D90" s="672" t="s">
        <v>1049</v>
      </c>
      <c r="E90" s="673">
        <v>2</v>
      </c>
      <c r="F90" s="622"/>
      <c r="G90" s="627">
        <f t="shared" ref="G90:G92" si="9">E90*F90</f>
        <v>0</v>
      </c>
    </row>
    <row r="91" spans="1:7" ht="49.5" customHeight="1" x14ac:dyDescent="0.25">
      <c r="A91" s="248" t="s">
        <v>355</v>
      </c>
      <c r="B91" s="248"/>
      <c r="C91" s="623" t="s">
        <v>130</v>
      </c>
      <c r="D91" s="296" t="s">
        <v>1050</v>
      </c>
      <c r="E91" s="673">
        <f>0.8/2</f>
        <v>0.4</v>
      </c>
      <c r="F91" s="608"/>
      <c r="G91" s="627">
        <f t="shared" si="9"/>
        <v>0</v>
      </c>
    </row>
    <row r="92" spans="1:7" ht="49.5" customHeight="1" x14ac:dyDescent="0.25">
      <c r="A92" s="248" t="s">
        <v>356</v>
      </c>
      <c r="B92" s="248"/>
      <c r="C92" s="623" t="s">
        <v>173</v>
      </c>
      <c r="D92" s="296" t="s">
        <v>1007</v>
      </c>
      <c r="E92" s="673">
        <v>0.15</v>
      </c>
      <c r="F92" s="622"/>
      <c r="G92" s="627">
        <f t="shared" si="9"/>
        <v>0</v>
      </c>
    </row>
    <row r="93" spans="1:7" x14ac:dyDescent="0.25">
      <c r="A93" s="655"/>
      <c r="B93" s="674"/>
      <c r="C93" s="657"/>
      <c r="D93" s="675"/>
      <c r="E93" s="573"/>
      <c r="F93" s="633" t="s">
        <v>481</v>
      </c>
      <c r="G93" s="585">
        <f>SUM(G90:G92)</f>
        <v>0</v>
      </c>
    </row>
    <row r="94" spans="1:7" ht="49.5" customHeight="1" thickBot="1" x14ac:dyDescent="0.3">
      <c r="A94" s="655"/>
      <c r="B94" s="656"/>
      <c r="C94" s="657"/>
      <c r="D94" s="675"/>
      <c r="E94" s="573"/>
      <c r="F94" s="561"/>
      <c r="G94" s="562"/>
    </row>
    <row r="95" spans="1:7" ht="49.5" customHeight="1" x14ac:dyDescent="0.25">
      <c r="A95" s="1045" t="s">
        <v>365</v>
      </c>
      <c r="B95" s="1032" t="s">
        <v>2314</v>
      </c>
      <c r="C95" s="1051" t="s">
        <v>133</v>
      </c>
      <c r="D95" s="1034" t="s">
        <v>1193</v>
      </c>
      <c r="E95" s="1035">
        <v>1</v>
      </c>
      <c r="F95" s="1036"/>
      <c r="G95" s="1037"/>
    </row>
    <row r="96" spans="1:7" ht="38.25" x14ac:dyDescent="0.25">
      <c r="A96" s="248" t="s">
        <v>990</v>
      </c>
      <c r="B96" s="248"/>
      <c r="C96" s="623" t="s">
        <v>175</v>
      </c>
      <c r="D96" s="254" t="s">
        <v>1194</v>
      </c>
      <c r="E96" s="676">
        <v>7.4999999999999997E-3</v>
      </c>
      <c r="F96" s="622"/>
      <c r="G96" s="627">
        <f t="shared" ref="G96:G100" si="10">E96*F96</f>
        <v>0</v>
      </c>
    </row>
    <row r="97" spans="1:7" ht="49.5" customHeight="1" x14ac:dyDescent="0.25">
      <c r="A97" s="248" t="s">
        <v>368</v>
      </c>
      <c r="B97" s="248"/>
      <c r="C97" s="623" t="s">
        <v>133</v>
      </c>
      <c r="D97" s="588" t="s">
        <v>1195</v>
      </c>
      <c r="E97" s="646">
        <v>2</v>
      </c>
      <c r="F97" s="622"/>
      <c r="G97" s="627">
        <f t="shared" si="10"/>
        <v>0</v>
      </c>
    </row>
    <row r="98" spans="1:7" ht="49.5" customHeight="1" x14ac:dyDescent="0.25">
      <c r="A98" s="248" t="s">
        <v>1578</v>
      </c>
      <c r="B98" s="248"/>
      <c r="C98" s="623" t="s">
        <v>202</v>
      </c>
      <c r="D98" s="254" t="s">
        <v>1196</v>
      </c>
      <c r="E98" s="646">
        <v>0.49</v>
      </c>
      <c r="F98" s="622"/>
      <c r="G98" s="627">
        <f t="shared" si="10"/>
        <v>0</v>
      </c>
    </row>
    <row r="99" spans="1:7" ht="49.5" customHeight="1" x14ac:dyDescent="0.25">
      <c r="A99" s="248" t="s">
        <v>1580</v>
      </c>
      <c r="B99" s="248"/>
      <c r="C99" s="623" t="s">
        <v>173</v>
      </c>
      <c r="D99" s="254" t="s">
        <v>1026</v>
      </c>
      <c r="E99" s="646">
        <v>0.5</v>
      </c>
      <c r="F99" s="622"/>
      <c r="G99" s="627">
        <f t="shared" si="10"/>
        <v>0</v>
      </c>
    </row>
    <row r="100" spans="1:7" ht="49.5" customHeight="1" x14ac:dyDescent="0.25">
      <c r="A100" s="248" t="s">
        <v>2305</v>
      </c>
      <c r="B100" s="248"/>
      <c r="C100" s="623" t="s">
        <v>173</v>
      </c>
      <c r="D100" s="254" t="s">
        <v>1007</v>
      </c>
      <c r="E100" s="646">
        <v>0.3</v>
      </c>
      <c r="F100" s="622"/>
      <c r="G100" s="627">
        <f t="shared" si="10"/>
        <v>0</v>
      </c>
    </row>
    <row r="101" spans="1:7" x14ac:dyDescent="0.25">
      <c r="A101" s="655"/>
      <c r="B101" s="674"/>
      <c r="C101" s="657"/>
      <c r="D101" s="677"/>
      <c r="E101" s="573"/>
      <c r="F101" s="633" t="s">
        <v>481</v>
      </c>
      <c r="G101" s="572">
        <f>SUM(G96:G100)</f>
        <v>0</v>
      </c>
    </row>
    <row r="102" spans="1:7" ht="49.5" customHeight="1" x14ac:dyDescent="0.25">
      <c r="A102" s="655"/>
      <c r="B102" s="656"/>
      <c r="C102" s="657"/>
      <c r="D102" s="677"/>
      <c r="E102" s="573"/>
      <c r="F102" s="561"/>
      <c r="G102" s="562"/>
    </row>
    <row r="103" spans="1:7" ht="102" x14ac:dyDescent="0.25">
      <c r="A103" s="1038" t="s">
        <v>2306</v>
      </c>
      <c r="B103" s="1038" t="s">
        <v>1189</v>
      </c>
      <c r="C103" s="1039" t="s">
        <v>128</v>
      </c>
      <c r="D103" s="1052" t="s">
        <v>477</v>
      </c>
      <c r="E103" s="1041">
        <v>1</v>
      </c>
      <c r="F103" s="1042"/>
      <c r="G103" s="1043"/>
    </row>
    <row r="104" spans="1:7" ht="25.5" customHeight="1" x14ac:dyDescent="0.25">
      <c r="A104" s="661" t="s">
        <v>372</v>
      </c>
      <c r="B104" s="599"/>
      <c r="C104" s="248" t="s">
        <v>130</v>
      </c>
      <c r="D104" s="254" t="s">
        <v>1197</v>
      </c>
      <c r="E104" s="654">
        <v>1</v>
      </c>
      <c r="F104" s="622"/>
      <c r="G104" s="608">
        <f t="shared" ref="G104:G105" si="11">F104*E104</f>
        <v>0</v>
      </c>
    </row>
    <row r="105" spans="1:7" ht="56.25" customHeight="1" x14ac:dyDescent="0.25">
      <c r="A105" s="678" t="s">
        <v>373</v>
      </c>
      <c r="B105" s="248"/>
      <c r="C105" s="248" t="s">
        <v>173</v>
      </c>
      <c r="D105" s="254" t="s">
        <v>1007</v>
      </c>
      <c r="E105" s="646">
        <v>4</v>
      </c>
      <c r="F105" s="622"/>
      <c r="G105" s="608">
        <f t="shared" si="11"/>
        <v>0</v>
      </c>
    </row>
    <row r="106" spans="1:7" x14ac:dyDescent="0.25">
      <c r="A106" s="629"/>
      <c r="B106" s="68"/>
      <c r="C106" s="651"/>
      <c r="D106" s="652"/>
      <c r="E106" s="571"/>
      <c r="F106" s="633" t="s">
        <v>481</v>
      </c>
      <c r="G106" s="567">
        <f>SUM(G104:G105)</f>
        <v>0</v>
      </c>
    </row>
    <row r="107" spans="1:7" ht="49.5" customHeight="1" x14ac:dyDescent="0.25">
      <c r="A107" s="634"/>
      <c r="B107" s="635"/>
      <c r="C107" s="636"/>
      <c r="D107" s="637"/>
      <c r="E107" s="679"/>
      <c r="F107" s="680"/>
      <c r="G107" s="681"/>
    </row>
    <row r="108" spans="1:7" ht="15.75" customHeight="1" x14ac:dyDescent="0.25"/>
    <row r="109" spans="1:7" ht="15.75" customHeight="1" x14ac:dyDescent="0.25"/>
    <row r="110" spans="1:7" ht="15.75" customHeight="1" x14ac:dyDescent="0.25"/>
    <row r="111" spans="1:7" ht="15.75" customHeight="1" x14ac:dyDescent="0.25"/>
    <row r="112" spans="1:7"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sheetData>
  <mergeCells count="8">
    <mergeCell ref="B6:D6"/>
    <mergeCell ref="E6:F6"/>
    <mergeCell ref="A7:G7"/>
    <mergeCell ref="A2:G2"/>
    <mergeCell ref="A3:G3"/>
    <mergeCell ref="A4:G4"/>
    <mergeCell ref="A5:D5"/>
    <mergeCell ref="E5:G5"/>
  </mergeCells>
  <phoneticPr fontId="93" type="noConversion"/>
  <pageMargins left="0.511811024" right="0.511811024" top="0.78740157499999996" bottom="0.78740157499999996" header="0" footer="0"/>
  <pageSetup orientation="landscape" r:id="rId1"/>
  <rowBreaks count="1" manualBreakCount="1">
    <brk id="82"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Z1110"/>
  <sheetViews>
    <sheetView showGridLines="0" view="pageBreakPreview" zoomScaleNormal="100" zoomScaleSheetLayoutView="100" workbookViewId="0">
      <pane ySplit="10" topLeftCell="A11" activePane="bottomLeft" state="frozen"/>
      <selection activeCell="O14" sqref="O14"/>
      <selection pane="bottomLeft" activeCell="O14" sqref="O14"/>
    </sheetView>
  </sheetViews>
  <sheetFormatPr defaultColWidth="14.42578125" defaultRowHeight="15" customHeight="1" x14ac:dyDescent="0.25"/>
  <cols>
    <col min="1" max="1" width="11.7109375" customWidth="1"/>
    <col min="2" max="2" width="15.7109375" customWidth="1"/>
    <col min="3" max="3" width="7.28515625" customWidth="1"/>
    <col min="4" max="4" width="75.7109375" customWidth="1"/>
    <col min="5" max="5" width="13.7109375" customWidth="1"/>
    <col min="6" max="6" width="15.7109375" customWidth="1"/>
    <col min="7" max="7" width="17.7109375" customWidth="1"/>
    <col min="8" max="8" width="0" hidden="1" customWidth="1"/>
    <col min="20" max="60" width="0" hidden="1" customWidth="1"/>
  </cols>
  <sheetData>
    <row r="1" spans="1:26" x14ac:dyDescent="0.25">
      <c r="A1" s="615"/>
      <c r="B1" s="682"/>
      <c r="C1" s="682"/>
      <c r="D1" s="682"/>
      <c r="E1" s="682"/>
      <c r="F1" s="682"/>
      <c r="G1" s="683"/>
    </row>
    <row r="2" spans="1:26" x14ac:dyDescent="0.25">
      <c r="A2" s="684"/>
      <c r="B2" s="685"/>
      <c r="C2" s="685"/>
      <c r="D2" s="685"/>
      <c r="E2" s="685"/>
      <c r="F2" s="685"/>
      <c r="G2" s="686"/>
    </row>
    <row r="3" spans="1:26" x14ac:dyDescent="0.25">
      <c r="A3" s="684"/>
      <c r="B3" s="685"/>
      <c r="C3" s="685"/>
      <c r="D3" s="685"/>
      <c r="E3" s="685"/>
      <c r="F3" s="685"/>
      <c r="G3" s="686"/>
    </row>
    <row r="4" spans="1:26" x14ac:dyDescent="0.25">
      <c r="A4" s="684"/>
      <c r="B4" s="685"/>
      <c r="C4" s="685"/>
      <c r="D4" s="685"/>
      <c r="E4" s="685"/>
      <c r="F4" s="685"/>
      <c r="G4" s="686"/>
    </row>
    <row r="5" spans="1:26" ht="15" customHeight="1" x14ac:dyDescent="0.25">
      <c r="A5" s="684"/>
      <c r="B5" s="685"/>
      <c r="C5" s="685"/>
      <c r="D5" s="685"/>
      <c r="E5" s="685"/>
      <c r="F5" s="685"/>
      <c r="G5" s="686"/>
      <c r="H5" s="1232" t="s">
        <v>125</v>
      </c>
    </row>
    <row r="6" spans="1:26" x14ac:dyDescent="0.25">
      <c r="A6" s="687"/>
      <c r="B6" s="688"/>
      <c r="C6" s="688"/>
      <c r="D6" s="688"/>
      <c r="E6" s="688"/>
      <c r="F6" s="688"/>
      <c r="G6" s="689"/>
      <c r="H6" s="1233"/>
    </row>
    <row r="7" spans="1:26" x14ac:dyDescent="0.25">
      <c r="A7" s="1228" t="s">
        <v>2291</v>
      </c>
      <c r="B7" s="1180"/>
      <c r="C7" s="1180"/>
      <c r="D7" s="1180"/>
      <c r="E7" s="1180"/>
      <c r="F7" s="1180"/>
      <c r="G7" s="1181"/>
      <c r="H7" s="111">
        <f>1+((0.69+0.64+0.61+0.67+0.44+0.51)/100)</f>
        <v>1.0356000000000001</v>
      </c>
    </row>
    <row r="8" spans="1:26" x14ac:dyDescent="0.25">
      <c r="A8" s="1229" t="s">
        <v>3</v>
      </c>
      <c r="B8" s="1239"/>
      <c r="C8" s="1240"/>
      <c r="D8" s="1240"/>
      <c r="E8" s="1240"/>
      <c r="F8" s="1240"/>
      <c r="G8" s="1241"/>
    </row>
    <row r="9" spans="1:26" x14ac:dyDescent="0.25">
      <c r="A9" s="1230" t="s">
        <v>1477</v>
      </c>
      <c r="B9" s="1183"/>
      <c r="C9" s="1183"/>
      <c r="D9" s="1184"/>
      <c r="E9" s="1231"/>
      <c r="F9" s="1183"/>
      <c r="G9" s="1184"/>
      <c r="H9" s="245"/>
    </row>
    <row r="10" spans="1:26" ht="24" x14ac:dyDescent="0.25">
      <c r="A10" s="1234"/>
      <c r="B10" s="1139"/>
      <c r="C10" s="1225"/>
      <c r="D10" s="691" t="s">
        <v>1521</v>
      </c>
      <c r="E10" s="1226" t="s">
        <v>952</v>
      </c>
      <c r="F10" s="1139"/>
      <c r="G10" s="533">
        <v>807</v>
      </c>
    </row>
    <row r="11" spans="1:26" x14ac:dyDescent="0.25">
      <c r="A11" s="690"/>
      <c r="B11" s="692"/>
      <c r="C11" s="692"/>
      <c r="D11" s="617"/>
      <c r="E11" s="617"/>
      <c r="F11" s="692"/>
      <c r="G11" s="693"/>
      <c r="H11" s="50"/>
      <c r="I11" s="50"/>
      <c r="J11" s="50"/>
      <c r="K11" s="50"/>
      <c r="L11" s="50"/>
      <c r="M11" s="50"/>
      <c r="N11" s="50"/>
      <c r="O11" s="50"/>
      <c r="P11" s="50"/>
      <c r="Q11" s="50"/>
      <c r="R11" s="50"/>
      <c r="S11" s="50"/>
      <c r="T11" s="50"/>
      <c r="U11" s="50"/>
      <c r="V11" s="50"/>
      <c r="W11" s="50"/>
      <c r="X11" s="50"/>
      <c r="Y11" s="50"/>
      <c r="Z11" s="50"/>
    </row>
    <row r="12" spans="1:26" x14ac:dyDescent="0.25">
      <c r="A12" s="1235" t="s">
        <v>1198</v>
      </c>
      <c r="B12" s="1142"/>
      <c r="C12" s="1142"/>
      <c r="D12" s="1142"/>
      <c r="E12" s="1142"/>
      <c r="F12" s="1142"/>
      <c r="G12" s="1143"/>
    </row>
    <row r="13" spans="1:26" ht="25.5" x14ac:dyDescent="0.25">
      <c r="A13" s="694" t="s">
        <v>127</v>
      </c>
      <c r="B13" s="695" t="s">
        <v>1144</v>
      </c>
      <c r="C13" s="696" t="s">
        <v>128</v>
      </c>
      <c r="D13" s="696" t="s">
        <v>55</v>
      </c>
      <c r="E13" s="696" t="s">
        <v>1199</v>
      </c>
      <c r="F13" s="696" t="s">
        <v>1200</v>
      </c>
      <c r="G13" s="697" t="s">
        <v>1201</v>
      </c>
      <c r="H13" s="698" t="s">
        <v>1202</v>
      </c>
    </row>
    <row r="14" spans="1:26" x14ac:dyDescent="0.25">
      <c r="A14" s="1236" t="s">
        <v>1203</v>
      </c>
      <c r="B14" s="1237"/>
      <c r="C14" s="1237"/>
      <c r="D14" s="1237"/>
      <c r="E14" s="1237"/>
      <c r="F14" s="1237"/>
      <c r="G14" s="1238"/>
    </row>
    <row r="15" spans="1:26" ht="24" x14ac:dyDescent="0.25">
      <c r="A15" s="699" t="s">
        <v>1204</v>
      </c>
      <c r="B15" s="1053" t="s">
        <v>165</v>
      </c>
      <c r="C15" s="701" t="s">
        <v>130</v>
      </c>
      <c r="D15" s="702" t="s">
        <v>166</v>
      </c>
      <c r="E15" s="703">
        <v>1</v>
      </c>
      <c r="F15" s="704"/>
      <c r="G15" s="705"/>
    </row>
    <row r="16" spans="1:26" ht="24" x14ac:dyDescent="0.25">
      <c r="A16" s="706" t="s">
        <v>1205</v>
      </c>
      <c r="B16" s="707"/>
      <c r="C16" s="708" t="s">
        <v>202</v>
      </c>
      <c r="D16" s="709" t="s">
        <v>1206</v>
      </c>
      <c r="E16" s="710">
        <v>2</v>
      </c>
      <c r="F16" s="710"/>
      <c r="G16" s="711">
        <f t="shared" ref="G16:G46" si="0">E16*F16</f>
        <v>0</v>
      </c>
    </row>
    <row r="17" spans="1:8" ht="24" x14ac:dyDescent="0.25">
      <c r="A17" s="706" t="s">
        <v>1207</v>
      </c>
      <c r="B17" s="708"/>
      <c r="C17" s="708" t="s">
        <v>130</v>
      </c>
      <c r="D17" s="709" t="s">
        <v>1208</v>
      </c>
      <c r="E17" s="710">
        <v>1</v>
      </c>
      <c r="F17" s="710"/>
      <c r="G17" s="711">
        <f t="shared" si="0"/>
        <v>0</v>
      </c>
    </row>
    <row r="18" spans="1:8" x14ac:dyDescent="0.25">
      <c r="A18" s="706" t="s">
        <v>1209</v>
      </c>
      <c r="B18" s="109"/>
      <c r="C18" s="708" t="s">
        <v>130</v>
      </c>
      <c r="D18" s="709" t="s">
        <v>1210</v>
      </c>
      <c r="E18" s="710">
        <v>1</v>
      </c>
      <c r="F18" s="710"/>
      <c r="G18" s="711">
        <f t="shared" si="0"/>
        <v>0</v>
      </c>
      <c r="H18" s="142"/>
    </row>
    <row r="19" spans="1:8" ht="24" x14ac:dyDescent="0.25">
      <c r="A19" s="706" t="s">
        <v>1211</v>
      </c>
      <c r="B19" s="708"/>
      <c r="C19" s="708" t="s">
        <v>130</v>
      </c>
      <c r="D19" s="709" t="s">
        <v>1212</v>
      </c>
      <c r="E19" s="710">
        <v>2</v>
      </c>
      <c r="F19" s="710"/>
      <c r="G19" s="711">
        <f t="shared" si="0"/>
        <v>0</v>
      </c>
    </row>
    <row r="20" spans="1:8" ht="36" x14ac:dyDescent="0.25">
      <c r="A20" s="706" t="s">
        <v>1213</v>
      </c>
      <c r="B20" s="708"/>
      <c r="C20" s="708" t="s">
        <v>130</v>
      </c>
      <c r="D20" s="709" t="s">
        <v>1214</v>
      </c>
      <c r="E20" s="710">
        <v>1</v>
      </c>
      <c r="F20" s="710"/>
      <c r="G20" s="711">
        <f t="shared" si="0"/>
        <v>0</v>
      </c>
    </row>
    <row r="21" spans="1:8" ht="36" x14ac:dyDescent="0.25">
      <c r="A21" s="706" t="s">
        <v>1215</v>
      </c>
      <c r="B21" s="708"/>
      <c r="C21" s="708" t="s">
        <v>133</v>
      </c>
      <c r="D21" s="709" t="s">
        <v>1216</v>
      </c>
      <c r="E21" s="710">
        <v>5</v>
      </c>
      <c r="F21" s="710"/>
      <c r="G21" s="711">
        <f t="shared" si="0"/>
        <v>0</v>
      </c>
    </row>
    <row r="22" spans="1:8" ht="36" x14ac:dyDescent="0.25">
      <c r="A22" s="706" t="s">
        <v>1217</v>
      </c>
      <c r="B22" s="708"/>
      <c r="C22" s="708" t="s">
        <v>133</v>
      </c>
      <c r="D22" s="709" t="s">
        <v>1218</v>
      </c>
      <c r="E22" s="710">
        <v>15</v>
      </c>
      <c r="F22" s="710"/>
      <c r="G22" s="711">
        <f t="shared" si="0"/>
        <v>0</v>
      </c>
    </row>
    <row r="23" spans="1:8" ht="24" x14ac:dyDescent="0.25">
      <c r="A23" s="706" t="s">
        <v>1219</v>
      </c>
      <c r="B23" s="708"/>
      <c r="C23" s="708" t="s">
        <v>133</v>
      </c>
      <c r="D23" s="709" t="s">
        <v>1220</v>
      </c>
      <c r="E23" s="710">
        <v>10</v>
      </c>
      <c r="F23" s="710"/>
      <c r="G23" s="711">
        <f t="shared" si="0"/>
        <v>0</v>
      </c>
    </row>
    <row r="24" spans="1:8" ht="24" x14ac:dyDescent="0.25">
      <c r="A24" s="706" t="s">
        <v>1221</v>
      </c>
      <c r="B24" s="708"/>
      <c r="C24" s="708" t="s">
        <v>133</v>
      </c>
      <c r="D24" s="709" t="s">
        <v>1222</v>
      </c>
      <c r="E24" s="710">
        <v>30</v>
      </c>
      <c r="F24" s="710"/>
      <c r="G24" s="711">
        <f t="shared" si="0"/>
        <v>0</v>
      </c>
    </row>
    <row r="25" spans="1:8" x14ac:dyDescent="0.25">
      <c r="A25" s="706" t="s">
        <v>1223</v>
      </c>
      <c r="B25" s="708"/>
      <c r="C25" s="708" t="s">
        <v>292</v>
      </c>
      <c r="D25" s="709" t="s">
        <v>1224</v>
      </c>
      <c r="E25" s="710">
        <v>20</v>
      </c>
      <c r="F25" s="710"/>
      <c r="G25" s="711">
        <f t="shared" si="0"/>
        <v>0</v>
      </c>
    </row>
    <row r="26" spans="1:8" x14ac:dyDescent="0.25">
      <c r="A26" s="706" t="s">
        <v>1225</v>
      </c>
      <c r="B26" s="708"/>
      <c r="C26" s="708" t="s">
        <v>292</v>
      </c>
      <c r="D26" s="709" t="s">
        <v>1226</v>
      </c>
      <c r="E26" s="710">
        <v>25</v>
      </c>
      <c r="F26" s="710"/>
      <c r="G26" s="711">
        <f t="shared" si="0"/>
        <v>0</v>
      </c>
    </row>
    <row r="27" spans="1:8" ht="24" x14ac:dyDescent="0.25">
      <c r="A27" s="706" t="s">
        <v>1227</v>
      </c>
      <c r="B27" s="708"/>
      <c r="C27" s="708" t="s">
        <v>292</v>
      </c>
      <c r="D27" s="709" t="s">
        <v>1228</v>
      </c>
      <c r="E27" s="710">
        <v>60</v>
      </c>
      <c r="F27" s="710"/>
      <c r="G27" s="711">
        <f t="shared" si="0"/>
        <v>0</v>
      </c>
    </row>
    <row r="28" spans="1:8" ht="24" x14ac:dyDescent="0.25">
      <c r="A28" s="706" t="s">
        <v>1229</v>
      </c>
      <c r="B28" s="708"/>
      <c r="C28" s="708" t="s">
        <v>130</v>
      </c>
      <c r="D28" s="709" t="s">
        <v>293</v>
      </c>
      <c r="E28" s="710">
        <v>1</v>
      </c>
      <c r="F28" s="710"/>
      <c r="G28" s="711">
        <f t="shared" si="0"/>
        <v>0</v>
      </c>
    </row>
    <row r="29" spans="1:8" x14ac:dyDescent="0.25">
      <c r="A29" s="706" t="s">
        <v>1230</v>
      </c>
      <c r="B29" s="708"/>
      <c r="C29" s="708" t="s">
        <v>130</v>
      </c>
      <c r="D29" s="709" t="s">
        <v>1231</v>
      </c>
      <c r="E29" s="710">
        <v>3</v>
      </c>
      <c r="F29" s="710"/>
      <c r="G29" s="711">
        <f t="shared" si="0"/>
        <v>0</v>
      </c>
    </row>
    <row r="30" spans="1:8" x14ac:dyDescent="0.25">
      <c r="A30" s="706" t="s">
        <v>1232</v>
      </c>
      <c r="B30" s="708"/>
      <c r="C30" s="708" t="s">
        <v>130</v>
      </c>
      <c r="D30" s="709" t="s">
        <v>1233</v>
      </c>
      <c r="E30" s="710">
        <v>2</v>
      </c>
      <c r="F30" s="710"/>
      <c r="G30" s="711">
        <f t="shared" si="0"/>
        <v>0</v>
      </c>
    </row>
    <row r="31" spans="1:8" x14ac:dyDescent="0.25">
      <c r="A31" s="706" t="s">
        <v>1234</v>
      </c>
      <c r="B31" s="708"/>
      <c r="C31" s="708" t="s">
        <v>130</v>
      </c>
      <c r="D31" s="709" t="s">
        <v>1235</v>
      </c>
      <c r="E31" s="710">
        <v>2</v>
      </c>
      <c r="F31" s="710"/>
      <c r="G31" s="711">
        <f t="shared" si="0"/>
        <v>0</v>
      </c>
    </row>
    <row r="32" spans="1:8" x14ac:dyDescent="0.25">
      <c r="A32" s="706" t="s">
        <v>1236</v>
      </c>
      <c r="B32" s="708"/>
      <c r="C32" s="708" t="s">
        <v>130</v>
      </c>
      <c r="D32" s="709" t="s">
        <v>1237</v>
      </c>
      <c r="E32" s="710">
        <v>1</v>
      </c>
      <c r="F32" s="710"/>
      <c r="G32" s="711">
        <f t="shared" si="0"/>
        <v>0</v>
      </c>
    </row>
    <row r="33" spans="1:8" x14ac:dyDescent="0.25">
      <c r="A33" s="706" t="s">
        <v>1238</v>
      </c>
      <c r="B33" s="708"/>
      <c r="C33" s="708" t="s">
        <v>130</v>
      </c>
      <c r="D33" s="709" t="s">
        <v>1239</v>
      </c>
      <c r="E33" s="710">
        <v>1</v>
      </c>
      <c r="F33" s="710"/>
      <c r="G33" s="711">
        <f t="shared" si="0"/>
        <v>0</v>
      </c>
    </row>
    <row r="34" spans="1:8" x14ac:dyDescent="0.25">
      <c r="A34" s="706" t="s">
        <v>1240</v>
      </c>
      <c r="B34" s="708"/>
      <c r="C34" s="708" t="s">
        <v>133</v>
      </c>
      <c r="D34" s="709" t="s">
        <v>1241</v>
      </c>
      <c r="E34" s="710">
        <v>3</v>
      </c>
      <c r="F34" s="710"/>
      <c r="G34" s="711">
        <f t="shared" si="0"/>
        <v>0</v>
      </c>
    </row>
    <row r="35" spans="1:8" x14ac:dyDescent="0.25">
      <c r="A35" s="706" t="s">
        <v>1242</v>
      </c>
      <c r="B35" s="708"/>
      <c r="C35" s="708" t="s">
        <v>130</v>
      </c>
      <c r="D35" s="709" t="s">
        <v>1243</v>
      </c>
      <c r="E35" s="710">
        <v>6</v>
      </c>
      <c r="F35" s="710"/>
      <c r="G35" s="711">
        <f t="shared" si="0"/>
        <v>0</v>
      </c>
    </row>
    <row r="36" spans="1:8" ht="24" x14ac:dyDescent="0.25">
      <c r="A36" s="706" t="s">
        <v>1244</v>
      </c>
      <c r="B36" s="109"/>
      <c r="C36" s="708" t="s">
        <v>130</v>
      </c>
      <c r="D36" s="709" t="s">
        <v>1245</v>
      </c>
      <c r="E36" s="710">
        <v>1</v>
      </c>
      <c r="F36" s="710"/>
      <c r="G36" s="711">
        <f t="shared" si="0"/>
        <v>0</v>
      </c>
      <c r="H36" s="142" t="s">
        <v>169</v>
      </c>
    </row>
    <row r="37" spans="1:8" ht="24" x14ac:dyDescent="0.25">
      <c r="A37" s="706" t="s">
        <v>1246</v>
      </c>
      <c r="B37" s="708"/>
      <c r="C37" s="708" t="s">
        <v>130</v>
      </c>
      <c r="D37" s="709" t="s">
        <v>1247</v>
      </c>
      <c r="E37" s="710">
        <v>2</v>
      </c>
      <c r="F37" s="710"/>
      <c r="G37" s="711">
        <f t="shared" si="0"/>
        <v>0</v>
      </c>
    </row>
    <row r="38" spans="1:8" ht="24" x14ac:dyDescent="0.25">
      <c r="A38" s="706" t="s">
        <v>1248</v>
      </c>
      <c r="B38" s="708"/>
      <c r="C38" s="708" t="s">
        <v>133</v>
      </c>
      <c r="D38" s="709" t="s">
        <v>1249</v>
      </c>
      <c r="E38" s="710">
        <v>4</v>
      </c>
      <c r="F38" s="710"/>
      <c r="G38" s="711">
        <f t="shared" si="0"/>
        <v>0</v>
      </c>
    </row>
    <row r="39" spans="1:8" ht="24" x14ac:dyDescent="0.25">
      <c r="A39" s="706" t="s">
        <v>1250</v>
      </c>
      <c r="B39" s="708"/>
      <c r="C39" s="708" t="s">
        <v>130</v>
      </c>
      <c r="D39" s="709" t="s">
        <v>243</v>
      </c>
      <c r="E39" s="710">
        <v>40</v>
      </c>
      <c r="F39" s="710"/>
      <c r="G39" s="711">
        <f t="shared" si="0"/>
        <v>0</v>
      </c>
    </row>
    <row r="40" spans="1:8" ht="24" x14ac:dyDescent="0.25">
      <c r="A40" s="706" t="s">
        <v>1251</v>
      </c>
      <c r="B40" s="708"/>
      <c r="C40" s="708" t="s">
        <v>130</v>
      </c>
      <c r="D40" s="709" t="s">
        <v>1252</v>
      </c>
      <c r="E40" s="710">
        <v>2</v>
      </c>
      <c r="F40" s="710"/>
      <c r="G40" s="711">
        <f t="shared" si="0"/>
        <v>0</v>
      </c>
    </row>
    <row r="41" spans="1:8" ht="24" x14ac:dyDescent="0.25">
      <c r="A41" s="706" t="s">
        <v>1253</v>
      </c>
      <c r="B41" s="708"/>
      <c r="C41" s="708" t="s">
        <v>130</v>
      </c>
      <c r="D41" s="709" t="s">
        <v>1254</v>
      </c>
      <c r="E41" s="710">
        <v>2</v>
      </c>
      <c r="F41" s="710"/>
      <c r="G41" s="711">
        <f t="shared" si="0"/>
        <v>0</v>
      </c>
    </row>
    <row r="42" spans="1:8" x14ac:dyDescent="0.25">
      <c r="A42" s="706" t="s">
        <v>1255</v>
      </c>
      <c r="B42" s="708"/>
      <c r="C42" s="708" t="s">
        <v>130</v>
      </c>
      <c r="D42" s="709" t="s">
        <v>1256</v>
      </c>
      <c r="E42" s="710">
        <v>1</v>
      </c>
      <c r="F42" s="710"/>
      <c r="G42" s="711">
        <f t="shared" si="0"/>
        <v>0</v>
      </c>
    </row>
    <row r="43" spans="1:8" x14ac:dyDescent="0.25">
      <c r="A43" s="706" t="s">
        <v>1257</v>
      </c>
      <c r="B43" s="708"/>
      <c r="C43" s="708" t="s">
        <v>130</v>
      </c>
      <c r="D43" s="709" t="s">
        <v>1258</v>
      </c>
      <c r="E43" s="710">
        <v>2</v>
      </c>
      <c r="F43" s="710"/>
      <c r="G43" s="711">
        <f t="shared" si="0"/>
        <v>0</v>
      </c>
    </row>
    <row r="44" spans="1:8" x14ac:dyDescent="0.25">
      <c r="A44" s="706" t="s">
        <v>1259</v>
      </c>
      <c r="B44" s="109"/>
      <c r="C44" s="708" t="s">
        <v>133</v>
      </c>
      <c r="D44" s="709" t="s">
        <v>1260</v>
      </c>
      <c r="E44" s="710">
        <v>1</v>
      </c>
      <c r="F44" s="710"/>
      <c r="G44" s="711">
        <f t="shared" si="0"/>
        <v>0</v>
      </c>
      <c r="H44" s="142" t="s">
        <v>169</v>
      </c>
    </row>
    <row r="45" spans="1:8" x14ac:dyDescent="0.25">
      <c r="A45" s="706" t="s">
        <v>1261</v>
      </c>
      <c r="B45" s="708"/>
      <c r="C45" s="712" t="s">
        <v>1262</v>
      </c>
      <c r="D45" s="712" t="s">
        <v>1263</v>
      </c>
      <c r="E45" s="710">
        <v>8</v>
      </c>
      <c r="F45" s="710"/>
      <c r="G45" s="711">
        <f t="shared" si="0"/>
        <v>0</v>
      </c>
    </row>
    <row r="46" spans="1:8" x14ac:dyDescent="0.25">
      <c r="A46" s="706" t="s">
        <v>1264</v>
      </c>
      <c r="B46" s="713"/>
      <c r="C46" s="714" t="s">
        <v>1262</v>
      </c>
      <c r="D46" s="714" t="s">
        <v>1265</v>
      </c>
      <c r="E46" s="715">
        <v>8</v>
      </c>
      <c r="F46" s="715"/>
      <c r="G46" s="716">
        <f t="shared" si="0"/>
        <v>0</v>
      </c>
    </row>
    <row r="47" spans="1:8" x14ac:dyDescent="0.25">
      <c r="A47" s="717"/>
      <c r="B47" s="718"/>
      <c r="C47" s="719"/>
      <c r="D47" s="720" t="s">
        <v>481</v>
      </c>
      <c r="E47" s="721">
        <v>1</v>
      </c>
      <c r="F47" s="722">
        <f>SUM(G16:G46)</f>
        <v>0</v>
      </c>
      <c r="G47" s="723">
        <f>ROUND(F47,2)</f>
        <v>0</v>
      </c>
    </row>
    <row r="48" spans="1:8" ht="15.75" customHeight="1" x14ac:dyDescent="0.25">
      <c r="A48" s="724"/>
      <c r="B48" s="50"/>
      <c r="C48" s="50"/>
      <c r="D48" s="50"/>
      <c r="E48" s="50"/>
      <c r="F48" s="50"/>
      <c r="G48" s="35"/>
    </row>
    <row r="49" spans="1:8" ht="15.75" customHeight="1" x14ac:dyDescent="0.25">
      <c r="A49" s="750"/>
      <c r="B49" s="50"/>
      <c r="C49" s="50"/>
      <c r="D49" s="50"/>
      <c r="E49" s="50"/>
      <c r="F49" s="50"/>
      <c r="G49" s="35"/>
    </row>
    <row r="50" spans="1:8" ht="25.5" x14ac:dyDescent="0.25">
      <c r="A50" s="751"/>
      <c r="B50" s="752"/>
      <c r="C50" s="752"/>
      <c r="D50" s="753" t="s">
        <v>1277</v>
      </c>
      <c r="E50" s="752"/>
      <c r="F50" s="752"/>
      <c r="G50" s="754"/>
    </row>
    <row r="51" spans="1:8" ht="24" x14ac:dyDescent="0.25">
      <c r="A51" s="738" t="s">
        <v>1278</v>
      </c>
      <c r="B51" s="700" t="s">
        <v>872</v>
      </c>
      <c r="C51" s="701" t="s">
        <v>130</v>
      </c>
      <c r="D51" s="776" t="s">
        <v>873</v>
      </c>
      <c r="E51" s="777"/>
      <c r="F51" s="778"/>
      <c r="G51" s="779"/>
    </row>
    <row r="52" spans="1:8" ht="15.75" customHeight="1" x14ac:dyDescent="0.25">
      <c r="A52" s="743" t="s">
        <v>1279</v>
      </c>
      <c r="B52" s="708"/>
      <c r="C52" s="759" t="s">
        <v>1262</v>
      </c>
      <c r="D52" s="734" t="s">
        <v>1263</v>
      </c>
      <c r="E52" s="765">
        <v>36</v>
      </c>
      <c r="F52" s="766"/>
      <c r="G52" s="760">
        <f t="shared" ref="G52:G53" si="1">F52*E52</f>
        <v>0</v>
      </c>
    </row>
    <row r="53" spans="1:8" ht="15.75" customHeight="1" x14ac:dyDescent="0.25">
      <c r="A53" s="743" t="s">
        <v>1280</v>
      </c>
      <c r="B53" s="767"/>
      <c r="C53" s="759" t="s">
        <v>1262</v>
      </c>
      <c r="D53" s="734" t="s">
        <v>1265</v>
      </c>
      <c r="E53" s="765">
        <v>36</v>
      </c>
      <c r="F53" s="766"/>
      <c r="G53" s="760">
        <f t="shared" si="1"/>
        <v>0</v>
      </c>
    </row>
    <row r="54" spans="1:8" ht="15.75" customHeight="1" x14ac:dyDescent="0.25">
      <c r="A54" s="737"/>
      <c r="B54" s="735"/>
      <c r="C54" s="735"/>
      <c r="D54" s="736" t="s">
        <v>481</v>
      </c>
      <c r="E54" s="735"/>
      <c r="F54" s="735">
        <f>SUM(G52:G53)</f>
        <v>0</v>
      </c>
      <c r="G54" s="723">
        <f>ROUND(F54,2)</f>
        <v>0</v>
      </c>
    </row>
    <row r="55" spans="1:8" ht="24" x14ac:dyDescent="0.25">
      <c r="A55" s="738" t="s">
        <v>1281</v>
      </c>
      <c r="B55" s="700" t="s">
        <v>878</v>
      </c>
      <c r="C55" s="727" t="s">
        <v>130</v>
      </c>
      <c r="D55" s="702" t="s">
        <v>879</v>
      </c>
      <c r="E55" s="746"/>
      <c r="F55" s="741"/>
      <c r="G55" s="742"/>
      <c r="H55" s="245" t="s">
        <v>1282</v>
      </c>
    </row>
    <row r="56" spans="1:8" ht="15.75" customHeight="1" x14ac:dyDescent="0.25">
      <c r="A56" s="747" t="s">
        <v>1283</v>
      </c>
      <c r="B56" s="708"/>
      <c r="C56" s="708" t="s">
        <v>1262</v>
      </c>
      <c r="D56" s="731" t="s">
        <v>1263</v>
      </c>
      <c r="E56" s="749">
        <v>16</v>
      </c>
      <c r="F56" s="710"/>
      <c r="G56" s="711">
        <f t="shared" ref="G56:G57" si="2">F56*E56</f>
        <v>0</v>
      </c>
    </row>
    <row r="57" spans="1:8" ht="15.75" customHeight="1" x14ac:dyDescent="0.25">
      <c r="A57" s="747" t="s">
        <v>1284</v>
      </c>
      <c r="B57" s="708"/>
      <c r="C57" s="708" t="s">
        <v>1262</v>
      </c>
      <c r="D57" s="731" t="s">
        <v>1265</v>
      </c>
      <c r="E57" s="749">
        <v>16</v>
      </c>
      <c r="F57" s="710"/>
      <c r="G57" s="711">
        <f t="shared" si="2"/>
        <v>0</v>
      </c>
    </row>
    <row r="58" spans="1:8" ht="15.75" customHeight="1" x14ac:dyDescent="0.25">
      <c r="A58" s="737"/>
      <c r="B58" s="735"/>
      <c r="C58" s="735"/>
      <c r="D58" s="736" t="s">
        <v>481</v>
      </c>
      <c r="E58" s="735"/>
      <c r="F58" s="735">
        <f>SUM(G56:G57)</f>
        <v>0</v>
      </c>
      <c r="G58" s="723">
        <f>ROUND(F58,2)</f>
        <v>0</v>
      </c>
    </row>
    <row r="59" spans="1:8" ht="15.75" customHeight="1" x14ac:dyDescent="0.25">
      <c r="A59" s="738" t="s">
        <v>1285</v>
      </c>
      <c r="B59" s="700" t="s">
        <v>884</v>
      </c>
      <c r="C59" s="701" t="s">
        <v>130</v>
      </c>
      <c r="D59" s="776" t="s">
        <v>885</v>
      </c>
      <c r="E59" s="780">
        <v>1</v>
      </c>
      <c r="F59" s="781"/>
      <c r="G59" s="782"/>
      <c r="H59" s="245" t="s">
        <v>1273</v>
      </c>
    </row>
    <row r="60" spans="1:8" ht="15.75" customHeight="1" x14ac:dyDescent="0.25">
      <c r="A60" s="706" t="s">
        <v>1286</v>
      </c>
      <c r="B60" s="708"/>
      <c r="C60" s="708" t="s">
        <v>1262</v>
      </c>
      <c r="D60" s="748" t="s">
        <v>1271</v>
      </c>
      <c r="E60" s="710">
        <v>4</v>
      </c>
      <c r="F60" s="710"/>
      <c r="G60" s="711">
        <f>E60*F60</f>
        <v>0</v>
      </c>
    </row>
    <row r="61" spans="1:8" ht="15.75" customHeight="1" x14ac:dyDescent="0.25">
      <c r="A61" s="706" t="s">
        <v>1287</v>
      </c>
      <c r="B61" s="708"/>
      <c r="C61" s="708" t="s">
        <v>1262</v>
      </c>
      <c r="D61" s="748" t="s">
        <v>1263</v>
      </c>
      <c r="E61" s="710">
        <v>12</v>
      </c>
      <c r="F61" s="710"/>
      <c r="G61" s="711">
        <f t="shared" ref="G61:G62" si="3">F61*E61</f>
        <v>0</v>
      </c>
    </row>
    <row r="62" spans="1:8" ht="15.75" customHeight="1" x14ac:dyDescent="0.25">
      <c r="A62" s="706" t="s">
        <v>1288</v>
      </c>
      <c r="B62" s="708"/>
      <c r="C62" s="713" t="s">
        <v>1262</v>
      </c>
      <c r="D62" s="731" t="s">
        <v>1265</v>
      </c>
      <c r="E62" s="710">
        <v>12</v>
      </c>
      <c r="F62" s="710"/>
      <c r="G62" s="711">
        <f t="shared" si="3"/>
        <v>0</v>
      </c>
    </row>
    <row r="63" spans="1:8" ht="15.75" customHeight="1" x14ac:dyDescent="0.25">
      <c r="A63" s="737"/>
      <c r="B63" s="735"/>
      <c r="C63" s="735"/>
      <c r="D63" s="736" t="s">
        <v>481</v>
      </c>
      <c r="E63" s="735"/>
      <c r="F63" s="735">
        <f>SUM(G60:G62)</f>
        <v>0</v>
      </c>
      <c r="G63" s="723">
        <f>ROUND(F63,2)</f>
        <v>0</v>
      </c>
    </row>
    <row r="64" spans="1:8" ht="15.75" customHeight="1" x14ac:dyDescent="0.25">
      <c r="A64" s="738" t="s">
        <v>1289</v>
      </c>
      <c r="B64" s="700" t="s">
        <v>889</v>
      </c>
      <c r="C64" s="701" t="s">
        <v>130</v>
      </c>
      <c r="D64" s="776" t="s">
        <v>890</v>
      </c>
      <c r="E64" s="780">
        <v>1</v>
      </c>
      <c r="F64" s="781"/>
      <c r="G64" s="782"/>
      <c r="H64" s="245" t="s">
        <v>1273</v>
      </c>
    </row>
    <row r="65" spans="1:8" ht="15.75" customHeight="1" x14ac:dyDescent="0.25">
      <c r="A65" s="706" t="s">
        <v>1290</v>
      </c>
      <c r="B65" s="708"/>
      <c r="C65" s="708" t="s">
        <v>1262</v>
      </c>
      <c r="D65" s="734" t="s">
        <v>1271</v>
      </c>
      <c r="E65" s="732">
        <v>4</v>
      </c>
      <c r="F65" s="732"/>
      <c r="G65" s="728">
        <f>E65*F65</f>
        <v>0</v>
      </c>
    </row>
    <row r="66" spans="1:8" ht="15.75" customHeight="1" x14ac:dyDescent="0.25">
      <c r="A66" s="706" t="s">
        <v>1291</v>
      </c>
      <c r="B66" s="708"/>
      <c r="C66" s="708" t="s">
        <v>1262</v>
      </c>
      <c r="D66" s="734" t="s">
        <v>1263</v>
      </c>
      <c r="E66" s="732">
        <v>12</v>
      </c>
      <c r="F66" s="732"/>
      <c r="G66" s="728">
        <f t="shared" ref="G66:G67" si="4">F66*E66</f>
        <v>0</v>
      </c>
    </row>
    <row r="67" spans="1:8" ht="15.75" customHeight="1" x14ac:dyDescent="0.25">
      <c r="A67" s="706" t="s">
        <v>1292</v>
      </c>
      <c r="B67" s="708"/>
      <c r="C67" s="729" t="s">
        <v>1262</v>
      </c>
      <c r="D67" s="731" t="s">
        <v>1265</v>
      </c>
      <c r="E67" s="732">
        <v>12</v>
      </c>
      <c r="F67" s="732"/>
      <c r="G67" s="728">
        <f t="shared" si="4"/>
        <v>0</v>
      </c>
    </row>
    <row r="68" spans="1:8" ht="15.75" customHeight="1" x14ac:dyDescent="0.25">
      <c r="A68" s="737"/>
      <c r="B68" s="735"/>
      <c r="C68" s="735"/>
      <c r="D68" s="736" t="s">
        <v>481</v>
      </c>
      <c r="E68" s="735"/>
      <c r="F68" s="735">
        <f>SUM(G65:G67)</f>
        <v>0</v>
      </c>
      <c r="G68" s="723">
        <f>ROUND(F68,2)</f>
        <v>0</v>
      </c>
    </row>
    <row r="69" spans="1:8" ht="24" x14ac:dyDescent="0.25">
      <c r="A69" s="738" t="s">
        <v>1293</v>
      </c>
      <c r="B69" s="700" t="s">
        <v>893</v>
      </c>
      <c r="C69" s="701" t="s">
        <v>130</v>
      </c>
      <c r="D69" s="776" t="s">
        <v>1294</v>
      </c>
      <c r="E69" s="780">
        <v>1</v>
      </c>
      <c r="F69" s="781"/>
      <c r="G69" s="782"/>
      <c r="H69" s="245" t="s">
        <v>1273</v>
      </c>
    </row>
    <row r="70" spans="1:8" ht="15.75" customHeight="1" x14ac:dyDescent="0.25">
      <c r="A70" s="706" t="s">
        <v>1295</v>
      </c>
      <c r="B70" s="708"/>
      <c r="C70" s="708" t="s">
        <v>1262</v>
      </c>
      <c r="D70" s="734" t="s">
        <v>1271</v>
      </c>
      <c r="E70" s="732">
        <v>4</v>
      </c>
      <c r="F70" s="732"/>
      <c r="G70" s="728">
        <f>E70*F70</f>
        <v>0</v>
      </c>
    </row>
    <row r="71" spans="1:8" ht="15.75" customHeight="1" x14ac:dyDescent="0.25">
      <c r="A71" s="706" t="s">
        <v>1296</v>
      </c>
      <c r="B71" s="708"/>
      <c r="C71" s="708" t="s">
        <v>1262</v>
      </c>
      <c r="D71" s="734" t="s">
        <v>1263</v>
      </c>
      <c r="E71" s="732">
        <v>8</v>
      </c>
      <c r="F71" s="732"/>
      <c r="G71" s="728">
        <f t="shared" ref="G71:G72" si="5">F71*E71</f>
        <v>0</v>
      </c>
    </row>
    <row r="72" spans="1:8" ht="15.75" customHeight="1" x14ac:dyDescent="0.25">
      <c r="A72" s="706" t="s">
        <v>1297</v>
      </c>
      <c r="B72" s="708"/>
      <c r="C72" s="729" t="s">
        <v>1262</v>
      </c>
      <c r="D72" s="731" t="s">
        <v>1265</v>
      </c>
      <c r="E72" s="732">
        <v>8</v>
      </c>
      <c r="F72" s="732"/>
      <c r="G72" s="728">
        <f t="shared" si="5"/>
        <v>0</v>
      </c>
    </row>
    <row r="73" spans="1:8" ht="15.75" customHeight="1" x14ac:dyDescent="0.25">
      <c r="A73" s="737"/>
      <c r="B73" s="735"/>
      <c r="C73" s="735"/>
      <c r="D73" s="736" t="s">
        <v>481</v>
      </c>
      <c r="E73" s="735"/>
      <c r="F73" s="735">
        <f>SUM(G70:G72)</f>
        <v>0</v>
      </c>
      <c r="G73" s="723">
        <f>ROUND(F73,2)</f>
        <v>0</v>
      </c>
    </row>
    <row r="74" spans="1:8" ht="36" x14ac:dyDescent="0.25">
      <c r="A74" s="745" t="s">
        <v>1298</v>
      </c>
      <c r="B74" s="700" t="s">
        <v>899</v>
      </c>
      <c r="C74" s="701" t="s">
        <v>130</v>
      </c>
      <c r="D74" s="776" t="s">
        <v>425</v>
      </c>
      <c r="E74" s="780">
        <v>1</v>
      </c>
      <c r="F74" s="783"/>
      <c r="G74" s="784"/>
      <c r="H74" s="245" t="s">
        <v>1272</v>
      </c>
    </row>
    <row r="75" spans="1:8" ht="15.75" customHeight="1" x14ac:dyDescent="0.25">
      <c r="A75" s="792" t="s">
        <v>1299</v>
      </c>
      <c r="B75" s="768"/>
      <c r="C75" s="768" t="s">
        <v>1262</v>
      </c>
      <c r="D75" s="769" t="s">
        <v>1263</v>
      </c>
      <c r="E75" s="732">
        <v>24</v>
      </c>
      <c r="F75" s="732"/>
      <c r="G75" s="728">
        <f t="shared" ref="G75:G76" si="6">E75*F75</f>
        <v>0</v>
      </c>
    </row>
    <row r="76" spans="1:8" ht="15.75" customHeight="1" x14ac:dyDescent="0.25">
      <c r="A76" s="792" t="s">
        <v>1300</v>
      </c>
      <c r="B76" s="770"/>
      <c r="C76" s="770" t="s">
        <v>1262</v>
      </c>
      <c r="D76" s="771" t="s">
        <v>1265</v>
      </c>
      <c r="E76" s="732">
        <v>24</v>
      </c>
      <c r="F76" s="732"/>
      <c r="G76" s="728">
        <f t="shared" si="6"/>
        <v>0</v>
      </c>
    </row>
    <row r="77" spans="1:8" ht="15.75" customHeight="1" x14ac:dyDescent="0.25">
      <c r="A77" s="792" t="s">
        <v>1301</v>
      </c>
      <c r="B77" s="708"/>
      <c r="C77" s="729" t="s">
        <v>1262</v>
      </c>
      <c r="D77" s="731" t="s">
        <v>1266</v>
      </c>
      <c r="E77" s="732">
        <v>32</v>
      </c>
      <c r="F77" s="732"/>
      <c r="G77" s="728">
        <f>F77*E77</f>
        <v>0</v>
      </c>
    </row>
    <row r="78" spans="1:8" ht="15.75" customHeight="1" x14ac:dyDescent="0.25">
      <c r="A78" s="755"/>
      <c r="B78" s="756"/>
      <c r="C78" s="756"/>
      <c r="D78" s="757" t="s">
        <v>1274</v>
      </c>
      <c r="E78" s="756"/>
      <c r="F78" s="756"/>
      <c r="G78" s="723">
        <f>G75+G76+G77</f>
        <v>0</v>
      </c>
    </row>
    <row r="79" spans="1:8" ht="15.75" customHeight="1" x14ac:dyDescent="0.25">
      <c r="A79" s="699" t="s">
        <v>1302</v>
      </c>
      <c r="B79" s="700" t="s">
        <v>909</v>
      </c>
      <c r="C79" s="701" t="s">
        <v>130</v>
      </c>
      <c r="D79" s="776" t="s">
        <v>266</v>
      </c>
      <c r="E79" s="777"/>
      <c r="F79" s="778"/>
      <c r="G79" s="779"/>
    </row>
    <row r="80" spans="1:8" ht="15.75" customHeight="1" x14ac:dyDescent="0.25">
      <c r="A80" s="793" t="s">
        <v>1303</v>
      </c>
      <c r="B80" s="708"/>
      <c r="C80" s="708" t="s">
        <v>1262</v>
      </c>
      <c r="D80" s="731" t="s">
        <v>1275</v>
      </c>
      <c r="E80" s="749">
        <v>4</v>
      </c>
      <c r="F80" s="710"/>
      <c r="G80" s="711">
        <f t="shared" ref="G80:G83" si="7">F80*E80</f>
        <v>0</v>
      </c>
    </row>
    <row r="81" spans="1:8" ht="15.75" customHeight="1" x14ac:dyDescent="0.25">
      <c r="A81" s="793" t="s">
        <v>1304</v>
      </c>
      <c r="B81" s="708"/>
      <c r="C81" s="708" t="s">
        <v>1262</v>
      </c>
      <c r="D81" s="731" t="s">
        <v>1270</v>
      </c>
      <c r="E81" s="749">
        <v>4</v>
      </c>
      <c r="F81" s="710"/>
      <c r="G81" s="711">
        <f t="shared" si="7"/>
        <v>0</v>
      </c>
    </row>
    <row r="82" spans="1:8" ht="15.75" customHeight="1" x14ac:dyDescent="0.25">
      <c r="A82" s="793" t="s">
        <v>1305</v>
      </c>
      <c r="B82" s="708"/>
      <c r="C82" s="708" t="s">
        <v>1262</v>
      </c>
      <c r="D82" s="731" t="s">
        <v>1263</v>
      </c>
      <c r="E82" s="749">
        <v>2</v>
      </c>
      <c r="F82" s="710"/>
      <c r="G82" s="711">
        <f t="shared" si="7"/>
        <v>0</v>
      </c>
    </row>
    <row r="83" spans="1:8" ht="15.75" customHeight="1" x14ac:dyDescent="0.25">
      <c r="A83" s="793" t="s">
        <v>1306</v>
      </c>
      <c r="B83" s="708"/>
      <c r="C83" s="708" t="s">
        <v>1262</v>
      </c>
      <c r="D83" s="731" t="s">
        <v>1265</v>
      </c>
      <c r="E83" s="749">
        <v>2</v>
      </c>
      <c r="F83" s="710"/>
      <c r="G83" s="711">
        <f t="shared" si="7"/>
        <v>0</v>
      </c>
    </row>
    <row r="84" spans="1:8" ht="15.75" customHeight="1" x14ac:dyDescent="0.25">
      <c r="A84" s="794"/>
      <c r="B84" s="735"/>
      <c r="C84" s="735"/>
      <c r="D84" s="736" t="s">
        <v>481</v>
      </c>
      <c r="E84" s="735"/>
      <c r="F84" s="735">
        <f>SUM(G80:G83)</f>
        <v>0</v>
      </c>
      <c r="G84" s="723">
        <f>ROUND(F84,2)</f>
        <v>0</v>
      </c>
    </row>
    <row r="85" spans="1:8" ht="15.75" customHeight="1" x14ac:dyDescent="0.25">
      <c r="A85" s="699" t="s">
        <v>1307</v>
      </c>
      <c r="B85" s="700" t="s">
        <v>910</v>
      </c>
      <c r="C85" s="701" t="s">
        <v>130</v>
      </c>
      <c r="D85" s="776" t="s">
        <v>542</v>
      </c>
      <c r="E85" s="777"/>
      <c r="F85" s="778"/>
      <c r="G85" s="779"/>
    </row>
    <row r="86" spans="1:8" ht="15.75" customHeight="1" x14ac:dyDescent="0.25">
      <c r="A86" s="793" t="s">
        <v>1308</v>
      </c>
      <c r="B86" s="708"/>
      <c r="C86" s="708" t="s">
        <v>1262</v>
      </c>
      <c r="D86" s="731" t="s">
        <v>1275</v>
      </c>
      <c r="E86" s="749">
        <v>4</v>
      </c>
      <c r="F86" s="710"/>
      <c r="G86" s="711">
        <f t="shared" ref="G86:G89" si="8">F86*E86</f>
        <v>0</v>
      </c>
    </row>
    <row r="87" spans="1:8" ht="15.75" customHeight="1" x14ac:dyDescent="0.25">
      <c r="A87" s="793" t="s">
        <v>1309</v>
      </c>
      <c r="B87" s="708"/>
      <c r="C87" s="708" t="s">
        <v>1262</v>
      </c>
      <c r="D87" s="731" t="s">
        <v>1270</v>
      </c>
      <c r="E87" s="749">
        <v>4</v>
      </c>
      <c r="F87" s="710"/>
      <c r="G87" s="711">
        <f t="shared" si="8"/>
        <v>0</v>
      </c>
    </row>
    <row r="88" spans="1:8" ht="15.75" customHeight="1" x14ac:dyDescent="0.25">
      <c r="A88" s="793" t="s">
        <v>1310</v>
      </c>
      <c r="B88" s="708"/>
      <c r="C88" s="708" t="s">
        <v>1262</v>
      </c>
      <c r="D88" s="731" t="s">
        <v>1263</v>
      </c>
      <c r="E88" s="749">
        <v>2</v>
      </c>
      <c r="F88" s="710"/>
      <c r="G88" s="711">
        <f t="shared" si="8"/>
        <v>0</v>
      </c>
    </row>
    <row r="89" spans="1:8" ht="15.75" customHeight="1" x14ac:dyDescent="0.25">
      <c r="A89" s="793" t="s">
        <v>1311</v>
      </c>
      <c r="B89" s="708"/>
      <c r="C89" s="708" t="s">
        <v>1262</v>
      </c>
      <c r="D89" s="731" t="s">
        <v>1265</v>
      </c>
      <c r="E89" s="749">
        <v>2</v>
      </c>
      <c r="F89" s="710"/>
      <c r="G89" s="711">
        <f t="shared" si="8"/>
        <v>0</v>
      </c>
    </row>
    <row r="90" spans="1:8" ht="15.75" customHeight="1" x14ac:dyDescent="0.25">
      <c r="A90" s="794"/>
      <c r="B90" s="735"/>
      <c r="C90" s="735"/>
      <c r="D90" s="736" t="s">
        <v>481</v>
      </c>
      <c r="E90" s="735"/>
      <c r="F90" s="735">
        <f>SUM(G86:G89)</f>
        <v>0</v>
      </c>
      <c r="G90" s="723">
        <f>ROUND(F90,2)</f>
        <v>0</v>
      </c>
    </row>
    <row r="91" spans="1:8" ht="15.75" customHeight="1" x14ac:dyDescent="0.25">
      <c r="A91" s="699" t="s">
        <v>1312</v>
      </c>
      <c r="B91" s="700" t="s">
        <v>911</v>
      </c>
      <c r="C91" s="701" t="s">
        <v>130</v>
      </c>
      <c r="D91" s="776" t="s">
        <v>912</v>
      </c>
      <c r="E91" s="777"/>
      <c r="F91" s="778"/>
      <c r="G91" s="779"/>
      <c r="H91" s="245" t="s">
        <v>1268</v>
      </c>
    </row>
    <row r="92" spans="1:8" ht="15.75" customHeight="1" x14ac:dyDescent="0.25">
      <c r="A92" s="793" t="s">
        <v>1313</v>
      </c>
      <c r="B92" s="708"/>
      <c r="C92" s="708" t="s">
        <v>1262</v>
      </c>
      <c r="D92" s="731" t="s">
        <v>1275</v>
      </c>
      <c r="E92" s="749">
        <v>6</v>
      </c>
      <c r="F92" s="710"/>
      <c r="G92" s="711">
        <f t="shared" ref="G92:G95" si="9">F92*E92</f>
        <v>0</v>
      </c>
    </row>
    <row r="93" spans="1:8" ht="15.75" customHeight="1" x14ac:dyDescent="0.25">
      <c r="A93" s="793" t="s">
        <v>1314</v>
      </c>
      <c r="B93" s="708"/>
      <c r="C93" s="708" t="s">
        <v>1262</v>
      </c>
      <c r="D93" s="731" t="s">
        <v>1270</v>
      </c>
      <c r="E93" s="749">
        <v>6</v>
      </c>
      <c r="F93" s="710"/>
      <c r="G93" s="711">
        <f t="shared" si="9"/>
        <v>0</v>
      </c>
    </row>
    <row r="94" spans="1:8" ht="15.75" customHeight="1" x14ac:dyDescent="0.25">
      <c r="A94" s="793" t="s">
        <v>1315</v>
      </c>
      <c r="B94" s="708"/>
      <c r="C94" s="708" t="s">
        <v>1262</v>
      </c>
      <c r="D94" s="731" t="s">
        <v>1263</v>
      </c>
      <c r="E94" s="749">
        <v>2</v>
      </c>
      <c r="F94" s="710"/>
      <c r="G94" s="711">
        <f t="shared" si="9"/>
        <v>0</v>
      </c>
    </row>
    <row r="95" spans="1:8" ht="15.75" customHeight="1" x14ac:dyDescent="0.25">
      <c r="A95" s="793" t="s">
        <v>1316</v>
      </c>
      <c r="B95" s="708"/>
      <c r="C95" s="708" t="s">
        <v>1262</v>
      </c>
      <c r="D95" s="731" t="s">
        <v>1265</v>
      </c>
      <c r="E95" s="749">
        <v>2</v>
      </c>
      <c r="F95" s="710"/>
      <c r="G95" s="711">
        <f t="shared" si="9"/>
        <v>0</v>
      </c>
    </row>
    <row r="96" spans="1:8" ht="15.75" customHeight="1" x14ac:dyDescent="0.25">
      <c r="A96" s="737"/>
      <c r="B96" s="735"/>
      <c r="C96" s="735"/>
      <c r="D96" s="736" t="s">
        <v>481</v>
      </c>
      <c r="E96" s="735"/>
      <c r="F96" s="735">
        <f>SUM(G92:G95)</f>
        <v>0</v>
      </c>
      <c r="G96" s="723">
        <f>ROUND(F96,2)</f>
        <v>0</v>
      </c>
    </row>
    <row r="97" spans="1:8" ht="15.75" customHeight="1" x14ac:dyDescent="0.25">
      <c r="A97" s="738" t="s">
        <v>1317</v>
      </c>
      <c r="B97" s="700" t="s">
        <v>913</v>
      </c>
      <c r="C97" s="701" t="s">
        <v>130</v>
      </c>
      <c r="D97" s="776" t="s">
        <v>914</v>
      </c>
      <c r="E97" s="777"/>
      <c r="F97" s="778"/>
      <c r="G97" s="779"/>
      <c r="H97" s="245" t="s">
        <v>1268</v>
      </c>
    </row>
    <row r="98" spans="1:8" ht="15.75" customHeight="1" x14ac:dyDescent="0.25">
      <c r="A98" s="747" t="s">
        <v>1318</v>
      </c>
      <c r="B98" s="708"/>
      <c r="C98" s="730" t="s">
        <v>1262</v>
      </c>
      <c r="D98" s="712" t="s">
        <v>1263</v>
      </c>
      <c r="E98" s="744">
        <v>24</v>
      </c>
      <c r="F98" s="732"/>
      <c r="G98" s="728">
        <f t="shared" ref="G98:G99" si="10">F98*E98</f>
        <v>0</v>
      </c>
    </row>
    <row r="99" spans="1:8" ht="15.75" customHeight="1" x14ac:dyDescent="0.25">
      <c r="A99" s="747" t="s">
        <v>1319</v>
      </c>
      <c r="B99" s="708"/>
      <c r="C99" s="730" t="s">
        <v>1262</v>
      </c>
      <c r="D99" s="712" t="s">
        <v>1265</v>
      </c>
      <c r="E99" s="744">
        <v>24</v>
      </c>
      <c r="F99" s="732"/>
      <c r="G99" s="728">
        <f t="shared" si="10"/>
        <v>0</v>
      </c>
    </row>
    <row r="100" spans="1:8" ht="15.75" customHeight="1" x14ac:dyDescent="0.25">
      <c r="A100" s="737"/>
      <c r="B100" s="735"/>
      <c r="C100" s="735"/>
      <c r="D100" s="736" t="s">
        <v>481</v>
      </c>
      <c r="E100" s="735"/>
      <c r="F100" s="735">
        <f>SUM(G98:G99)</f>
        <v>0</v>
      </c>
      <c r="G100" s="723">
        <f>ROUND(F100,2)</f>
        <v>0</v>
      </c>
    </row>
    <row r="101" spans="1:8" ht="24" x14ac:dyDescent="0.25">
      <c r="A101" s="738" t="s">
        <v>1320</v>
      </c>
      <c r="B101" s="700" t="s">
        <v>917</v>
      </c>
      <c r="C101" s="701" t="s">
        <v>130</v>
      </c>
      <c r="D101" s="776" t="s">
        <v>918</v>
      </c>
      <c r="E101" s="780">
        <v>1</v>
      </c>
      <c r="F101" s="781"/>
      <c r="G101" s="782"/>
      <c r="H101" s="245" t="s">
        <v>1273</v>
      </c>
    </row>
    <row r="102" spans="1:8" ht="15.75" customHeight="1" x14ac:dyDescent="0.25">
      <c r="A102" s="706" t="s">
        <v>1321</v>
      </c>
      <c r="B102" s="708"/>
      <c r="C102" s="708" t="s">
        <v>1262</v>
      </c>
      <c r="D102" s="748" t="s">
        <v>1271</v>
      </c>
      <c r="E102" s="710">
        <v>4</v>
      </c>
      <c r="F102" s="710"/>
      <c r="G102" s="711">
        <f>E102*F102</f>
        <v>0</v>
      </c>
    </row>
    <row r="103" spans="1:8" ht="15.75" customHeight="1" x14ac:dyDescent="0.25">
      <c r="A103" s="706" t="s">
        <v>1322</v>
      </c>
      <c r="B103" s="708"/>
      <c r="C103" s="708" t="s">
        <v>1262</v>
      </c>
      <c r="D103" s="748" t="s">
        <v>1263</v>
      </c>
      <c r="E103" s="710">
        <v>16</v>
      </c>
      <c r="F103" s="710"/>
      <c r="G103" s="711">
        <f t="shared" ref="G103:G104" si="11">F103*E103</f>
        <v>0</v>
      </c>
    </row>
    <row r="104" spans="1:8" ht="15.75" customHeight="1" x14ac:dyDescent="0.25">
      <c r="A104" s="706" t="s">
        <v>1323</v>
      </c>
      <c r="B104" s="708"/>
      <c r="C104" s="713" t="s">
        <v>1262</v>
      </c>
      <c r="D104" s="731" t="s">
        <v>1265</v>
      </c>
      <c r="E104" s="710">
        <v>16</v>
      </c>
      <c r="F104" s="710"/>
      <c r="G104" s="711">
        <f t="shared" si="11"/>
        <v>0</v>
      </c>
    </row>
    <row r="105" spans="1:8" ht="15.75" customHeight="1" x14ac:dyDescent="0.25">
      <c r="A105" s="737"/>
      <c r="B105" s="735"/>
      <c r="C105" s="735"/>
      <c r="D105" s="736" t="s">
        <v>481</v>
      </c>
      <c r="E105" s="735"/>
      <c r="F105" s="735">
        <f>SUM(G102:G104)</f>
        <v>0</v>
      </c>
      <c r="G105" s="723">
        <f>ROUND(F105,2)</f>
        <v>0</v>
      </c>
    </row>
    <row r="106" spans="1:8" ht="36" x14ac:dyDescent="0.25">
      <c r="A106" s="699" t="s">
        <v>1324</v>
      </c>
      <c r="B106" s="785" t="s">
        <v>923</v>
      </c>
      <c r="C106" s="701" t="s">
        <v>130</v>
      </c>
      <c r="D106" s="776" t="s">
        <v>924</v>
      </c>
      <c r="E106" s="776"/>
      <c r="F106" s="776"/>
      <c r="G106" s="786"/>
      <c r="H106" s="245" t="s">
        <v>1325</v>
      </c>
    </row>
    <row r="107" spans="1:8" ht="15.75" customHeight="1" x14ac:dyDescent="0.25">
      <c r="A107" s="764" t="s">
        <v>1326</v>
      </c>
      <c r="B107" s="795"/>
      <c r="C107" s="795" t="s">
        <v>1262</v>
      </c>
      <c r="D107" s="796" t="s">
        <v>1269</v>
      </c>
      <c r="E107" s="710">
        <v>16</v>
      </c>
      <c r="F107" s="797"/>
      <c r="G107" s="798">
        <f t="shared" ref="G107:G110" si="12">F107*E107</f>
        <v>0</v>
      </c>
      <c r="H107" s="245" t="s">
        <v>1276</v>
      </c>
    </row>
    <row r="108" spans="1:8" ht="15.75" customHeight="1" x14ac:dyDescent="0.25">
      <c r="A108" s="764" t="s">
        <v>1327</v>
      </c>
      <c r="B108" s="708"/>
      <c r="C108" s="708" t="s">
        <v>1262</v>
      </c>
      <c r="D108" s="731" t="s">
        <v>1263</v>
      </c>
      <c r="E108" s="710">
        <v>42</v>
      </c>
      <c r="F108" s="710"/>
      <c r="G108" s="711">
        <f t="shared" si="12"/>
        <v>0</v>
      </c>
      <c r="H108" s="245" t="s">
        <v>1276</v>
      </c>
    </row>
    <row r="109" spans="1:8" ht="15.75" customHeight="1" x14ac:dyDescent="0.25">
      <c r="A109" s="764" t="s">
        <v>1328</v>
      </c>
      <c r="B109" s="799"/>
      <c r="C109" s="799" t="s">
        <v>1262</v>
      </c>
      <c r="D109" s="800" t="s">
        <v>1265</v>
      </c>
      <c r="E109" s="710">
        <v>42</v>
      </c>
      <c r="F109" s="801"/>
      <c r="G109" s="802">
        <f t="shared" si="12"/>
        <v>0</v>
      </c>
      <c r="H109" s="245" t="s">
        <v>1276</v>
      </c>
    </row>
    <row r="110" spans="1:8" ht="15.75" customHeight="1" x14ac:dyDescent="0.25">
      <c r="A110" s="764" t="s">
        <v>1329</v>
      </c>
      <c r="B110" s="725"/>
      <c r="C110" s="725" t="s">
        <v>1262</v>
      </c>
      <c r="D110" s="803" t="s">
        <v>1270</v>
      </c>
      <c r="E110" s="804">
        <v>16</v>
      </c>
      <c r="F110" s="740"/>
      <c r="G110" s="726">
        <f t="shared" si="12"/>
        <v>0</v>
      </c>
      <c r="H110" s="245" t="s">
        <v>1276</v>
      </c>
    </row>
    <row r="111" spans="1:8" x14ac:dyDescent="0.25">
      <c r="A111" s="788"/>
      <c r="B111" s="789"/>
      <c r="C111" s="789"/>
      <c r="D111" s="790" t="s">
        <v>1330</v>
      </c>
      <c r="E111" s="791"/>
      <c r="F111" s="735">
        <f>SUM(G107:G110)</f>
        <v>0</v>
      </c>
      <c r="G111" s="723">
        <f>ROUND(F111,2)</f>
        <v>0</v>
      </c>
      <c r="H111" s="245" t="s">
        <v>1331</v>
      </c>
    </row>
    <row r="112" spans="1:8" x14ac:dyDescent="0.25">
      <c r="A112" s="772"/>
      <c r="B112" s="773"/>
      <c r="C112" s="773"/>
      <c r="D112" s="774"/>
      <c r="E112" s="773"/>
      <c r="F112" s="773"/>
      <c r="G112" s="805"/>
    </row>
    <row r="113" spans="1:8" x14ac:dyDescent="0.25">
      <c r="A113" s="806"/>
      <c r="B113" s="807"/>
      <c r="C113" s="807"/>
      <c r="D113" s="808" t="s">
        <v>1332</v>
      </c>
      <c r="E113" s="807"/>
      <c r="F113" s="807"/>
      <c r="G113" s="809"/>
    </row>
    <row r="114" spans="1:8" ht="24" x14ac:dyDescent="0.25">
      <c r="A114" s="699" t="s">
        <v>1333</v>
      </c>
      <c r="B114" s="785" t="s">
        <v>327</v>
      </c>
      <c r="C114" s="701" t="s">
        <v>130</v>
      </c>
      <c r="D114" s="776" t="s">
        <v>328</v>
      </c>
      <c r="E114" s="776"/>
      <c r="F114" s="776"/>
      <c r="G114" s="786"/>
      <c r="H114" s="245" t="s">
        <v>1334</v>
      </c>
    </row>
    <row r="115" spans="1:8" ht="15.75" customHeight="1" x14ac:dyDescent="0.25">
      <c r="A115" s="761" t="s">
        <v>1335</v>
      </c>
      <c r="B115" s="763"/>
      <c r="C115" s="763" t="s">
        <v>1262</v>
      </c>
      <c r="D115" s="787" t="s">
        <v>1269</v>
      </c>
      <c r="E115" s="739">
        <v>16</v>
      </c>
      <c r="F115" s="762"/>
      <c r="G115" s="728">
        <f t="shared" ref="G115:G116" si="13">F115*E115</f>
        <v>0</v>
      </c>
    </row>
    <row r="116" spans="1:8" ht="15.75" customHeight="1" x14ac:dyDescent="0.25">
      <c r="A116" s="761" t="s">
        <v>1336</v>
      </c>
      <c r="B116" s="810"/>
      <c r="C116" s="810" t="s">
        <v>173</v>
      </c>
      <c r="D116" s="811" t="s">
        <v>1337</v>
      </c>
      <c r="E116" s="812">
        <v>12</v>
      </c>
      <c r="F116" s="813"/>
      <c r="G116" s="711">
        <f t="shared" si="13"/>
        <v>0</v>
      </c>
    </row>
    <row r="117" spans="1:8" ht="24" x14ac:dyDescent="0.25">
      <c r="A117" s="814"/>
      <c r="B117" s="815"/>
      <c r="C117" s="815"/>
      <c r="D117" s="816" t="s">
        <v>1338</v>
      </c>
      <c r="E117" s="817"/>
      <c r="F117" s="735">
        <f>SUM(G115:G116)</f>
        <v>0</v>
      </c>
      <c r="G117" s="723">
        <f>ROUND(F117,2)</f>
        <v>0</v>
      </c>
    </row>
    <row r="118" spans="1:8" ht="24" x14ac:dyDescent="0.25">
      <c r="A118" s="699" t="s">
        <v>1339</v>
      </c>
      <c r="B118" s="700" t="s">
        <v>331</v>
      </c>
      <c r="C118" s="701" t="s">
        <v>130</v>
      </c>
      <c r="D118" s="776" t="s">
        <v>332</v>
      </c>
      <c r="E118" s="780">
        <v>1</v>
      </c>
      <c r="F118" s="781"/>
      <c r="G118" s="782"/>
      <c r="H118" s="245" t="s">
        <v>1268</v>
      </c>
    </row>
    <row r="119" spans="1:8" ht="15.75" customHeight="1" x14ac:dyDescent="0.25">
      <c r="A119" s="733" t="s">
        <v>1340</v>
      </c>
      <c r="B119" s="708"/>
      <c r="C119" s="708" t="s">
        <v>1262</v>
      </c>
      <c r="D119" s="734" t="s">
        <v>1271</v>
      </c>
      <c r="E119" s="732">
        <v>6</v>
      </c>
      <c r="F119" s="732"/>
      <c r="G119" s="728">
        <f>E119*F119</f>
        <v>0</v>
      </c>
    </row>
    <row r="120" spans="1:8" ht="15.75" customHeight="1" x14ac:dyDescent="0.25">
      <c r="A120" s="733" t="s">
        <v>1341</v>
      </c>
      <c r="B120" s="708"/>
      <c r="C120" s="708" t="s">
        <v>1262</v>
      </c>
      <c r="D120" s="734" t="s">
        <v>1263</v>
      </c>
      <c r="E120" s="732">
        <v>8</v>
      </c>
      <c r="F120" s="732"/>
      <c r="G120" s="728">
        <f t="shared" ref="G120:G121" si="14">F120*E120</f>
        <v>0</v>
      </c>
    </row>
    <row r="121" spans="1:8" ht="15.75" customHeight="1" x14ac:dyDescent="0.25">
      <c r="A121" s="733" t="s">
        <v>1342</v>
      </c>
      <c r="B121" s="708"/>
      <c r="C121" s="729" t="s">
        <v>1262</v>
      </c>
      <c r="D121" s="731" t="s">
        <v>1265</v>
      </c>
      <c r="E121" s="732">
        <v>8</v>
      </c>
      <c r="F121" s="732"/>
      <c r="G121" s="728">
        <f t="shared" si="14"/>
        <v>0</v>
      </c>
    </row>
    <row r="122" spans="1:8" ht="15.75" customHeight="1" x14ac:dyDescent="0.25">
      <c r="A122" s="818"/>
      <c r="B122" s="819"/>
      <c r="C122" s="819"/>
      <c r="D122" s="820" t="s">
        <v>481</v>
      </c>
      <c r="E122" s="819"/>
      <c r="F122" s="819">
        <f>SUM(G119:G121)</f>
        <v>0</v>
      </c>
      <c r="G122" s="758">
        <f>ROUND(F122,2)</f>
        <v>0</v>
      </c>
    </row>
    <row r="123" spans="1:8" ht="24" x14ac:dyDescent="0.25">
      <c r="A123" s="699" t="s">
        <v>1343</v>
      </c>
      <c r="B123" s="700" t="s">
        <v>333</v>
      </c>
      <c r="C123" s="701" t="s">
        <v>130</v>
      </c>
      <c r="D123" s="776" t="s">
        <v>334</v>
      </c>
      <c r="E123" s="777"/>
      <c r="F123" s="778"/>
      <c r="G123" s="779"/>
    </row>
    <row r="124" spans="1:8" ht="15.75" customHeight="1" x14ac:dyDescent="0.25">
      <c r="A124" s="743" t="s">
        <v>1344</v>
      </c>
      <c r="B124" s="708"/>
      <c r="C124" s="730" t="s">
        <v>1262</v>
      </c>
      <c r="D124" s="731" t="s">
        <v>1265</v>
      </c>
      <c r="E124" s="749">
        <v>8</v>
      </c>
      <c r="F124" s="710"/>
      <c r="G124" s="711">
        <f>F124*E124</f>
        <v>0</v>
      </c>
    </row>
    <row r="125" spans="1:8" ht="15.75" customHeight="1" x14ac:dyDescent="0.25">
      <c r="A125" s="821"/>
      <c r="B125" s="822"/>
      <c r="C125" s="822"/>
      <c r="D125" s="823" t="s">
        <v>481</v>
      </c>
      <c r="E125" s="824"/>
      <c r="F125" s="819">
        <f>SUM(G124)</f>
        <v>0</v>
      </c>
      <c r="G125" s="758">
        <f>ROUND(F125,2)</f>
        <v>0</v>
      </c>
    </row>
    <row r="126" spans="1:8" ht="24" x14ac:dyDescent="0.25">
      <c r="A126" s="699" t="s">
        <v>1345</v>
      </c>
      <c r="B126" s="785" t="s">
        <v>335</v>
      </c>
      <c r="C126" s="701" t="s">
        <v>130</v>
      </c>
      <c r="D126" s="776" t="s">
        <v>336</v>
      </c>
      <c r="E126" s="776"/>
      <c r="F126" s="776"/>
      <c r="G126" s="786"/>
      <c r="H126" s="245" t="s">
        <v>1272</v>
      </c>
    </row>
    <row r="127" spans="1:8" ht="15.75" customHeight="1" x14ac:dyDescent="0.25">
      <c r="A127" s="761" t="s">
        <v>1346</v>
      </c>
      <c r="B127" s="763"/>
      <c r="C127" s="763" t="s">
        <v>173</v>
      </c>
      <c r="D127" s="787" t="s">
        <v>1267</v>
      </c>
      <c r="E127" s="739">
        <v>0.3</v>
      </c>
      <c r="F127" s="762"/>
      <c r="G127" s="825">
        <f t="shared" ref="G127:G128" si="15">F127*E127</f>
        <v>0</v>
      </c>
    </row>
    <row r="128" spans="1:8" ht="15.75" customHeight="1" x14ac:dyDescent="0.25">
      <c r="A128" s="761" t="s">
        <v>1347</v>
      </c>
      <c r="B128" s="826"/>
      <c r="C128" s="826" t="s">
        <v>173</v>
      </c>
      <c r="D128" s="811" t="s">
        <v>1348</v>
      </c>
      <c r="E128" s="812">
        <v>0.15</v>
      </c>
      <c r="F128" s="813"/>
      <c r="G128" s="827">
        <f t="shared" si="15"/>
        <v>0</v>
      </c>
    </row>
    <row r="129" spans="1:8" ht="15.75" customHeight="1" x14ac:dyDescent="0.25">
      <c r="A129" s="814"/>
      <c r="B129" s="815"/>
      <c r="C129" s="815"/>
      <c r="D129" s="816" t="s">
        <v>481</v>
      </c>
      <c r="E129" s="817"/>
      <c r="F129" s="828">
        <f>SUM(G127:G128)</f>
        <v>0</v>
      </c>
      <c r="G129" s="829">
        <f>ROUND(F129,2)</f>
        <v>0</v>
      </c>
    </row>
    <row r="130" spans="1:8" ht="24" x14ac:dyDescent="0.25">
      <c r="A130" s="699" t="s">
        <v>1349</v>
      </c>
      <c r="B130" s="785" t="s">
        <v>337</v>
      </c>
      <c r="C130" s="701" t="s">
        <v>130</v>
      </c>
      <c r="D130" s="776" t="s">
        <v>338</v>
      </c>
      <c r="E130" s="776"/>
      <c r="F130" s="776"/>
      <c r="G130" s="786"/>
      <c r="H130" s="245" t="s">
        <v>1272</v>
      </c>
    </row>
    <row r="131" spans="1:8" ht="15.75" customHeight="1" x14ac:dyDescent="0.25">
      <c r="A131" s="761" t="s">
        <v>1350</v>
      </c>
      <c r="B131" s="763"/>
      <c r="C131" s="763" t="s">
        <v>1262</v>
      </c>
      <c r="D131" s="787" t="s">
        <v>1263</v>
      </c>
      <c r="E131" s="739">
        <v>0.1</v>
      </c>
      <c r="F131" s="762"/>
      <c r="G131" s="825">
        <f t="shared" ref="G131:G132" si="16">F131*E131</f>
        <v>0</v>
      </c>
    </row>
    <row r="132" spans="1:8" ht="15.75" customHeight="1" x14ac:dyDescent="0.25">
      <c r="A132" s="761" t="s">
        <v>1351</v>
      </c>
      <c r="B132" s="826"/>
      <c r="C132" s="826" t="s">
        <v>1262</v>
      </c>
      <c r="D132" s="811" t="s">
        <v>1265</v>
      </c>
      <c r="E132" s="812">
        <v>0.1</v>
      </c>
      <c r="F132" s="813"/>
      <c r="G132" s="827">
        <f t="shared" si="16"/>
        <v>0</v>
      </c>
    </row>
    <row r="133" spans="1:8" ht="15.75" customHeight="1" x14ac:dyDescent="0.25">
      <c r="A133" s="814"/>
      <c r="B133" s="815"/>
      <c r="C133" s="815"/>
      <c r="D133" s="816" t="s">
        <v>481</v>
      </c>
      <c r="E133" s="817"/>
      <c r="F133" s="828">
        <f>SUM(G131:G132)</f>
        <v>0</v>
      </c>
      <c r="G133" s="829">
        <f>ROUND(F133,2)</f>
        <v>0</v>
      </c>
    </row>
    <row r="134" spans="1:8" ht="24" x14ac:dyDescent="0.25">
      <c r="A134" s="699" t="s">
        <v>1352</v>
      </c>
      <c r="B134" s="785" t="s">
        <v>339</v>
      </c>
      <c r="C134" s="701" t="s">
        <v>130</v>
      </c>
      <c r="D134" s="776" t="s">
        <v>340</v>
      </c>
      <c r="E134" s="776"/>
      <c r="F134" s="776"/>
      <c r="G134" s="786"/>
      <c r="H134" s="245" t="s">
        <v>1272</v>
      </c>
    </row>
    <row r="135" spans="1:8" ht="15.75" customHeight="1" x14ac:dyDescent="0.25">
      <c r="A135" s="761" t="s">
        <v>1353</v>
      </c>
      <c r="B135" s="763"/>
      <c r="C135" s="763" t="s">
        <v>1262</v>
      </c>
      <c r="D135" s="787" t="s">
        <v>1263</v>
      </c>
      <c r="E135" s="739">
        <v>0.15</v>
      </c>
      <c r="F135" s="762"/>
      <c r="G135" s="825">
        <f t="shared" ref="G135:G136" si="17">F135*E135</f>
        <v>0</v>
      </c>
    </row>
    <row r="136" spans="1:8" ht="15.75" customHeight="1" x14ac:dyDescent="0.25">
      <c r="A136" s="761" t="s">
        <v>1354</v>
      </c>
      <c r="B136" s="826"/>
      <c r="C136" s="826" t="s">
        <v>1262</v>
      </c>
      <c r="D136" s="811" t="s">
        <v>1265</v>
      </c>
      <c r="E136" s="812">
        <v>0.15</v>
      </c>
      <c r="F136" s="813"/>
      <c r="G136" s="827">
        <f t="shared" si="17"/>
        <v>0</v>
      </c>
    </row>
    <row r="137" spans="1:8" ht="15.75" customHeight="1" x14ac:dyDescent="0.25">
      <c r="A137" s="814"/>
      <c r="B137" s="815"/>
      <c r="C137" s="815"/>
      <c r="D137" s="816" t="s">
        <v>481</v>
      </c>
      <c r="E137" s="817"/>
      <c r="F137" s="828">
        <f>SUM(G135:G136)</f>
        <v>0</v>
      </c>
      <c r="G137" s="829">
        <f>ROUND(F137,2)</f>
        <v>0</v>
      </c>
    </row>
    <row r="138" spans="1:8" ht="24" x14ac:dyDescent="0.25">
      <c r="A138" s="699" t="s">
        <v>1355</v>
      </c>
      <c r="B138" s="785" t="s">
        <v>341</v>
      </c>
      <c r="C138" s="701" t="s">
        <v>130</v>
      </c>
      <c r="D138" s="776" t="s">
        <v>342</v>
      </c>
      <c r="E138" s="776"/>
      <c r="F138" s="776"/>
      <c r="G138" s="786"/>
      <c r="H138" s="245" t="s">
        <v>1272</v>
      </c>
    </row>
    <row r="139" spans="1:8" ht="15.75" customHeight="1" x14ac:dyDescent="0.25">
      <c r="A139" s="761" t="s">
        <v>1356</v>
      </c>
      <c r="B139" s="763"/>
      <c r="C139" s="763" t="s">
        <v>1262</v>
      </c>
      <c r="D139" s="787" t="s">
        <v>1263</v>
      </c>
      <c r="E139" s="739">
        <v>4</v>
      </c>
      <c r="F139" s="762"/>
      <c r="G139" s="825">
        <f t="shared" ref="G139:G140" si="18">F139*E139</f>
        <v>0</v>
      </c>
    </row>
    <row r="140" spans="1:8" ht="15.75" customHeight="1" x14ac:dyDescent="0.25">
      <c r="A140" s="761" t="s">
        <v>1357</v>
      </c>
      <c r="B140" s="826"/>
      <c r="C140" s="826" t="s">
        <v>1262</v>
      </c>
      <c r="D140" s="811" t="s">
        <v>1265</v>
      </c>
      <c r="E140" s="812">
        <v>4</v>
      </c>
      <c r="F140" s="813"/>
      <c r="G140" s="827">
        <f t="shared" si="18"/>
        <v>0</v>
      </c>
    </row>
    <row r="141" spans="1:8" ht="15.75" customHeight="1" x14ac:dyDescent="0.25">
      <c r="A141" s="814"/>
      <c r="B141" s="815"/>
      <c r="C141" s="815"/>
      <c r="D141" s="816" t="s">
        <v>481</v>
      </c>
      <c r="E141" s="817"/>
      <c r="F141" s="828">
        <f>SUM(G139:G140)</f>
        <v>0</v>
      </c>
      <c r="G141" s="829">
        <f>ROUND(F141,2)</f>
        <v>0</v>
      </c>
    </row>
    <row r="142" spans="1:8" ht="15.75" customHeight="1" x14ac:dyDescent="0.25">
      <c r="A142" s="699" t="s">
        <v>1358</v>
      </c>
      <c r="B142" s="785" t="s">
        <v>343</v>
      </c>
      <c r="C142" s="701" t="s">
        <v>130</v>
      </c>
      <c r="D142" s="776" t="s">
        <v>344</v>
      </c>
      <c r="E142" s="776"/>
      <c r="F142" s="776"/>
      <c r="G142" s="786"/>
      <c r="H142" s="245" t="s">
        <v>1272</v>
      </c>
    </row>
    <row r="143" spans="1:8" ht="15.75" customHeight="1" x14ac:dyDescent="0.25">
      <c r="A143" s="761" t="s">
        <v>1359</v>
      </c>
      <c r="B143" s="763"/>
      <c r="C143" s="763" t="s">
        <v>1262</v>
      </c>
      <c r="D143" s="787" t="s">
        <v>1263</v>
      </c>
      <c r="E143" s="739">
        <v>4</v>
      </c>
      <c r="F143" s="762"/>
      <c r="G143" s="825">
        <f t="shared" ref="G143:G144" si="19">F143*E143</f>
        <v>0</v>
      </c>
    </row>
    <row r="144" spans="1:8" ht="15.75" customHeight="1" x14ac:dyDescent="0.25">
      <c r="A144" s="761" t="s">
        <v>1360</v>
      </c>
      <c r="B144" s="826"/>
      <c r="C144" s="826" t="s">
        <v>1262</v>
      </c>
      <c r="D144" s="811" t="s">
        <v>1265</v>
      </c>
      <c r="E144" s="812">
        <v>4</v>
      </c>
      <c r="F144" s="813"/>
      <c r="G144" s="827">
        <f t="shared" si="19"/>
        <v>0</v>
      </c>
    </row>
    <row r="145" spans="1:26" ht="15.75" customHeight="1" x14ac:dyDescent="0.25">
      <c r="A145" s="814"/>
      <c r="B145" s="815"/>
      <c r="C145" s="815"/>
      <c r="D145" s="816" t="s">
        <v>481</v>
      </c>
      <c r="E145" s="817"/>
      <c r="F145" s="828">
        <f>SUM(G143:G144)</f>
        <v>0</v>
      </c>
      <c r="G145" s="829">
        <f>ROUND(F145,2)</f>
        <v>0</v>
      </c>
    </row>
    <row r="146" spans="1:26" ht="15.75" customHeight="1" x14ac:dyDescent="0.25">
      <c r="A146" s="699" t="s">
        <v>1361</v>
      </c>
      <c r="B146" s="785" t="s">
        <v>345</v>
      </c>
      <c r="C146" s="701" t="s">
        <v>130</v>
      </c>
      <c r="D146" s="776" t="s">
        <v>346</v>
      </c>
      <c r="E146" s="776"/>
      <c r="F146" s="776"/>
      <c r="G146" s="786"/>
      <c r="H146" s="245" t="s">
        <v>1272</v>
      </c>
    </row>
    <row r="147" spans="1:26" ht="15.75" customHeight="1" x14ac:dyDescent="0.25">
      <c r="A147" s="761" t="s">
        <v>1362</v>
      </c>
      <c r="B147" s="708"/>
      <c r="C147" s="708" t="s">
        <v>1262</v>
      </c>
      <c r="D147" s="734" t="s">
        <v>1271</v>
      </c>
      <c r="E147" s="732">
        <v>4</v>
      </c>
      <c r="F147" s="732"/>
      <c r="G147" s="825">
        <f t="shared" ref="G147:G149" si="20">F147*E147</f>
        <v>0</v>
      </c>
    </row>
    <row r="148" spans="1:26" ht="15.75" customHeight="1" x14ac:dyDescent="0.25">
      <c r="A148" s="761" t="s">
        <v>1363</v>
      </c>
      <c r="B148" s="763"/>
      <c r="C148" s="763" t="s">
        <v>1262</v>
      </c>
      <c r="D148" s="787" t="s">
        <v>1263</v>
      </c>
      <c r="E148" s="739">
        <v>4</v>
      </c>
      <c r="F148" s="762"/>
      <c r="G148" s="825">
        <f t="shared" si="20"/>
        <v>0</v>
      </c>
    </row>
    <row r="149" spans="1:26" ht="15.75" customHeight="1" x14ac:dyDescent="0.25">
      <c r="A149" s="761" t="s">
        <v>1364</v>
      </c>
      <c r="B149" s="826"/>
      <c r="C149" s="826" t="s">
        <v>1262</v>
      </c>
      <c r="D149" s="811" t="s">
        <v>1265</v>
      </c>
      <c r="E149" s="812">
        <v>4</v>
      </c>
      <c r="F149" s="813"/>
      <c r="G149" s="827">
        <f t="shared" si="20"/>
        <v>0</v>
      </c>
    </row>
    <row r="150" spans="1:26" ht="15.75" customHeight="1" x14ac:dyDescent="0.25">
      <c r="A150" s="814"/>
      <c r="B150" s="815"/>
      <c r="C150" s="815"/>
      <c r="D150" s="816" t="s">
        <v>481</v>
      </c>
      <c r="E150" s="817"/>
      <c r="F150" s="828">
        <f>SUM(G147:G149)</f>
        <v>0</v>
      </c>
      <c r="G150" s="829">
        <f>ROUND(F150,2)</f>
        <v>0</v>
      </c>
    </row>
    <row r="151" spans="1:26" ht="24" x14ac:dyDescent="0.25">
      <c r="A151" s="699" t="s">
        <v>1365</v>
      </c>
      <c r="B151" s="785" t="s">
        <v>347</v>
      </c>
      <c r="C151" s="701" t="s">
        <v>130</v>
      </c>
      <c r="D151" s="776" t="s">
        <v>348</v>
      </c>
      <c r="E151" s="776"/>
      <c r="F151" s="776"/>
      <c r="G151" s="786"/>
      <c r="H151" s="245" t="s">
        <v>1272</v>
      </c>
    </row>
    <row r="152" spans="1:26" ht="15.75" customHeight="1" x14ac:dyDescent="0.25">
      <c r="A152" s="761" t="s">
        <v>1366</v>
      </c>
      <c r="B152" s="763"/>
      <c r="C152" s="763" t="s">
        <v>1262</v>
      </c>
      <c r="D152" s="787" t="s">
        <v>1263</v>
      </c>
      <c r="E152" s="739">
        <v>0.15</v>
      </c>
      <c r="F152" s="762"/>
      <c r="G152" s="825">
        <f t="shared" ref="G152:G153" si="21">F152*E152</f>
        <v>0</v>
      </c>
    </row>
    <row r="153" spans="1:26" ht="15.75" customHeight="1" x14ac:dyDescent="0.25">
      <c r="A153" s="761" t="s">
        <v>1367</v>
      </c>
      <c r="B153" s="826"/>
      <c r="C153" s="826" t="s">
        <v>1262</v>
      </c>
      <c r="D153" s="811" t="s">
        <v>1265</v>
      </c>
      <c r="E153" s="812">
        <v>0.3</v>
      </c>
      <c r="F153" s="813"/>
      <c r="G153" s="827">
        <f t="shared" si="21"/>
        <v>0</v>
      </c>
    </row>
    <row r="154" spans="1:26" ht="15.75" customHeight="1" x14ac:dyDescent="0.25">
      <c r="A154" s="814"/>
      <c r="B154" s="815"/>
      <c r="C154" s="815"/>
      <c r="D154" s="816" t="s">
        <v>481</v>
      </c>
      <c r="E154" s="817"/>
      <c r="F154" s="828">
        <f>SUM(G152:G153)</f>
        <v>0</v>
      </c>
      <c r="G154" s="829">
        <f>ROUND(F154,2)</f>
        <v>0</v>
      </c>
    </row>
    <row r="155" spans="1:26" ht="24" x14ac:dyDescent="0.25">
      <c r="A155" s="699" t="s">
        <v>1368</v>
      </c>
      <c r="B155" s="785" t="s">
        <v>607</v>
      </c>
      <c r="C155" s="701" t="s">
        <v>130</v>
      </c>
      <c r="D155" s="776" t="s">
        <v>608</v>
      </c>
      <c r="E155" s="776"/>
      <c r="F155" s="776"/>
      <c r="G155" s="786"/>
      <c r="H155" s="245" t="s">
        <v>1272</v>
      </c>
      <c r="I155" s="775"/>
      <c r="J155" s="775"/>
      <c r="K155" s="775"/>
      <c r="L155" s="775"/>
      <c r="M155" s="775"/>
      <c r="N155" s="775"/>
      <c r="O155" s="775"/>
      <c r="P155" s="775"/>
      <c r="Q155" s="775"/>
      <c r="R155" s="775"/>
      <c r="S155" s="775"/>
      <c r="T155" s="775"/>
      <c r="U155" s="775"/>
      <c r="V155" s="775"/>
      <c r="W155" s="775"/>
      <c r="X155" s="775"/>
      <c r="Y155" s="775"/>
      <c r="Z155" s="775"/>
    </row>
    <row r="156" spans="1:26" ht="15.75" customHeight="1" x14ac:dyDescent="0.25">
      <c r="A156" s="761" t="s">
        <v>1369</v>
      </c>
      <c r="B156" s="708"/>
      <c r="C156" s="708" t="s">
        <v>1262</v>
      </c>
      <c r="D156" s="734" t="s">
        <v>1271</v>
      </c>
      <c r="E156" s="732">
        <v>8</v>
      </c>
      <c r="F156" s="732"/>
      <c r="G156" s="825">
        <f t="shared" ref="G156:G158" si="22">F156*E156</f>
        <v>0</v>
      </c>
      <c r="H156" s="775"/>
      <c r="I156" s="775"/>
      <c r="J156" s="775"/>
      <c r="K156" s="775"/>
      <c r="L156" s="775"/>
      <c r="M156" s="775"/>
      <c r="N156" s="775"/>
      <c r="O156" s="775"/>
      <c r="P156" s="775"/>
      <c r="Q156" s="775"/>
      <c r="R156" s="775"/>
      <c r="S156" s="775"/>
      <c r="T156" s="775"/>
      <c r="U156" s="775"/>
      <c r="V156" s="775"/>
      <c r="W156" s="775"/>
      <c r="X156" s="775"/>
      <c r="Y156" s="775"/>
      <c r="Z156" s="775"/>
    </row>
    <row r="157" spans="1:26" ht="15.75" customHeight="1" x14ac:dyDescent="0.25">
      <c r="A157" s="761" t="s">
        <v>1370</v>
      </c>
      <c r="B157" s="763"/>
      <c r="C157" s="763" t="s">
        <v>1262</v>
      </c>
      <c r="D157" s="787" t="s">
        <v>1263</v>
      </c>
      <c r="E157" s="739">
        <v>8</v>
      </c>
      <c r="F157" s="762"/>
      <c r="G157" s="825">
        <f t="shared" si="22"/>
        <v>0</v>
      </c>
      <c r="H157" s="775"/>
      <c r="I157" s="775"/>
      <c r="J157" s="775"/>
      <c r="K157" s="775"/>
      <c r="L157" s="775"/>
      <c r="M157" s="775"/>
      <c r="N157" s="775"/>
      <c r="O157" s="775"/>
      <c r="P157" s="775"/>
      <c r="Q157" s="775"/>
      <c r="R157" s="775"/>
      <c r="S157" s="775"/>
      <c r="T157" s="775"/>
      <c r="U157" s="775"/>
      <c r="V157" s="775"/>
      <c r="W157" s="775"/>
      <c r="X157" s="775"/>
      <c r="Y157" s="775"/>
      <c r="Z157" s="775"/>
    </row>
    <row r="158" spans="1:26" ht="15.75" customHeight="1" x14ac:dyDescent="0.25">
      <c r="A158" s="761" t="s">
        <v>1371</v>
      </c>
      <c r="B158" s="826"/>
      <c r="C158" s="826" t="s">
        <v>1262</v>
      </c>
      <c r="D158" s="811" t="s">
        <v>1265</v>
      </c>
      <c r="E158" s="812">
        <v>8</v>
      </c>
      <c r="F158" s="813"/>
      <c r="G158" s="827">
        <f t="shared" si="22"/>
        <v>0</v>
      </c>
      <c r="H158" s="775"/>
      <c r="I158" s="775"/>
      <c r="J158" s="775"/>
      <c r="K158" s="775"/>
      <c r="L158" s="775"/>
      <c r="M158" s="775"/>
      <c r="N158" s="775"/>
      <c r="O158" s="775"/>
      <c r="P158" s="775"/>
      <c r="Q158" s="775"/>
      <c r="R158" s="775"/>
      <c r="S158" s="775"/>
      <c r="T158" s="775"/>
      <c r="U158" s="775"/>
      <c r="V158" s="775"/>
      <c r="W158" s="775"/>
      <c r="X158" s="775"/>
      <c r="Y158" s="775"/>
      <c r="Z158" s="775"/>
    </row>
    <row r="159" spans="1:26" ht="15.75" customHeight="1" x14ac:dyDescent="0.25">
      <c r="A159" s="830"/>
      <c r="B159" s="831"/>
      <c r="C159" s="831"/>
      <c r="D159" s="832" t="s">
        <v>481</v>
      </c>
      <c r="E159" s="833"/>
      <c r="F159" s="834">
        <f>SUM(G156:G158)</f>
        <v>0</v>
      </c>
      <c r="G159" s="835">
        <f>ROUND(F159,2)</f>
        <v>0</v>
      </c>
      <c r="H159" s="775"/>
      <c r="I159" s="775"/>
      <c r="J159" s="775"/>
      <c r="K159" s="775"/>
      <c r="L159" s="775"/>
      <c r="M159" s="775"/>
      <c r="N159" s="775"/>
      <c r="O159" s="775"/>
      <c r="P159" s="775"/>
      <c r="Q159" s="775"/>
      <c r="R159" s="775"/>
      <c r="S159" s="775"/>
      <c r="T159" s="775"/>
      <c r="U159" s="775"/>
      <c r="V159" s="775"/>
      <c r="W159" s="775"/>
      <c r="X159" s="775"/>
      <c r="Y159" s="775"/>
      <c r="Z159" s="775"/>
    </row>
    <row r="160" spans="1:26" ht="15.75" customHeight="1" x14ac:dyDescent="0.25">
      <c r="A160" s="836"/>
      <c r="B160" s="836"/>
      <c r="C160" s="836"/>
      <c r="D160" s="837"/>
      <c r="E160" s="838"/>
      <c r="F160" s="839"/>
      <c r="G160" s="840"/>
      <c r="H160" s="775"/>
      <c r="I160" s="775"/>
      <c r="J160" s="775"/>
      <c r="K160" s="775"/>
      <c r="L160" s="775"/>
      <c r="M160" s="775"/>
      <c r="N160" s="775"/>
      <c r="O160" s="775"/>
      <c r="P160" s="775"/>
      <c r="Q160" s="775"/>
      <c r="R160" s="775"/>
      <c r="S160" s="775"/>
      <c r="T160" s="775"/>
      <c r="U160" s="775"/>
      <c r="V160" s="775"/>
      <c r="W160" s="775"/>
      <c r="X160" s="775"/>
      <c r="Y160" s="775"/>
      <c r="Z160" s="775"/>
    </row>
    <row r="161" spans="1:26" ht="15.75" customHeight="1" x14ac:dyDescent="0.25">
      <c r="A161" s="836"/>
      <c r="B161" s="836"/>
      <c r="C161" s="836"/>
      <c r="D161" s="837"/>
      <c r="E161" s="838"/>
      <c r="F161" s="839"/>
      <c r="G161" s="840"/>
      <c r="H161" s="775"/>
      <c r="I161" s="775"/>
      <c r="J161" s="775"/>
      <c r="K161" s="775"/>
      <c r="L161" s="775"/>
      <c r="M161" s="775"/>
      <c r="N161" s="775"/>
      <c r="O161" s="775"/>
      <c r="P161" s="775"/>
      <c r="Q161" s="775"/>
      <c r="R161" s="775"/>
      <c r="S161" s="775"/>
      <c r="T161" s="775"/>
      <c r="U161" s="775"/>
      <c r="V161" s="775"/>
      <c r="W161" s="775"/>
      <c r="X161" s="775"/>
      <c r="Y161" s="775"/>
      <c r="Z161" s="775"/>
    </row>
    <row r="162" spans="1:26" ht="15.75" customHeight="1" x14ac:dyDescent="0.25">
      <c r="A162" s="836"/>
      <c r="B162" s="836"/>
      <c r="C162" s="836"/>
      <c r="D162" s="837"/>
      <c r="E162" s="838"/>
      <c r="F162" s="839"/>
      <c r="G162" s="840"/>
      <c r="H162" s="775"/>
      <c r="I162" s="775"/>
      <c r="J162" s="775"/>
      <c r="K162" s="775"/>
      <c r="L162" s="775"/>
      <c r="M162" s="775"/>
      <c r="N162" s="775"/>
      <c r="O162" s="775"/>
      <c r="P162" s="775"/>
      <c r="Q162" s="775"/>
      <c r="R162" s="775"/>
      <c r="S162" s="775"/>
      <c r="T162" s="775"/>
      <c r="U162" s="775"/>
      <c r="V162" s="775"/>
      <c r="W162" s="775"/>
      <c r="X162" s="775"/>
      <c r="Y162" s="775"/>
      <c r="Z162" s="775"/>
    </row>
    <row r="163" spans="1:26" ht="15.75" customHeight="1" x14ac:dyDescent="0.25">
      <c r="A163" s="836"/>
      <c r="B163" s="836"/>
      <c r="C163" s="836"/>
      <c r="D163" s="837"/>
      <c r="E163" s="838"/>
      <c r="F163" s="839"/>
      <c r="G163" s="840"/>
      <c r="H163" s="775"/>
      <c r="I163" s="775"/>
      <c r="J163" s="775"/>
      <c r="K163" s="775"/>
      <c r="L163" s="775"/>
      <c r="M163" s="775"/>
      <c r="N163" s="775"/>
      <c r="O163" s="775"/>
      <c r="P163" s="775"/>
      <c r="Q163" s="775"/>
      <c r="R163" s="775"/>
      <c r="S163" s="775"/>
      <c r="T163" s="775"/>
      <c r="U163" s="775"/>
      <c r="V163" s="775"/>
      <c r="W163" s="775"/>
      <c r="X163" s="775"/>
      <c r="Y163" s="775"/>
      <c r="Z163" s="775"/>
    </row>
    <row r="164" spans="1:26" ht="15.75" customHeight="1" x14ac:dyDescent="0.25">
      <c r="A164" s="836"/>
      <c r="B164" s="836"/>
      <c r="C164" s="836"/>
      <c r="D164" s="837"/>
      <c r="E164" s="838"/>
      <c r="F164" s="839"/>
      <c r="G164" s="840"/>
      <c r="H164" s="775"/>
      <c r="I164" s="775"/>
      <c r="J164" s="775"/>
      <c r="K164" s="775"/>
      <c r="L164" s="775"/>
      <c r="M164" s="775"/>
      <c r="N164" s="775"/>
      <c r="O164" s="775"/>
      <c r="P164" s="775"/>
      <c r="Q164" s="775"/>
      <c r="R164" s="775"/>
      <c r="S164" s="775"/>
      <c r="T164" s="775"/>
      <c r="U164" s="775"/>
      <c r="V164" s="775"/>
      <c r="W164" s="775"/>
      <c r="X164" s="775"/>
      <c r="Y164" s="775"/>
      <c r="Z164" s="775"/>
    </row>
    <row r="165" spans="1:26" ht="15.75" customHeight="1" x14ac:dyDescent="0.25">
      <c r="A165" s="836"/>
      <c r="B165" s="836"/>
      <c r="C165" s="836"/>
      <c r="D165" s="837"/>
      <c r="E165" s="838"/>
      <c r="F165" s="839"/>
      <c r="G165" s="840"/>
      <c r="H165" s="775"/>
      <c r="I165" s="775"/>
      <c r="J165" s="775"/>
      <c r="K165" s="775"/>
      <c r="L165" s="775"/>
      <c r="M165" s="775"/>
      <c r="N165" s="775"/>
      <c r="O165" s="775"/>
      <c r="P165" s="775"/>
      <c r="Q165" s="775"/>
      <c r="R165" s="775"/>
      <c r="S165" s="775"/>
      <c r="T165" s="775"/>
      <c r="U165" s="775"/>
      <c r="V165" s="775"/>
      <c r="W165" s="775"/>
      <c r="X165" s="775"/>
      <c r="Y165" s="775"/>
      <c r="Z165" s="775"/>
    </row>
    <row r="166" spans="1:26" ht="15.75" customHeight="1" x14ac:dyDescent="0.25">
      <c r="A166" s="836"/>
      <c r="B166" s="836"/>
      <c r="C166" s="836"/>
      <c r="D166" s="837"/>
      <c r="E166" s="838"/>
      <c r="F166" s="839"/>
      <c r="G166" s="840"/>
      <c r="H166" s="775"/>
      <c r="I166" s="775"/>
      <c r="J166" s="775"/>
      <c r="K166" s="775"/>
      <c r="L166" s="775"/>
      <c r="M166" s="775"/>
      <c r="N166" s="775"/>
      <c r="O166" s="775"/>
      <c r="P166" s="775"/>
      <c r="Q166" s="775"/>
      <c r="R166" s="775"/>
      <c r="S166" s="775"/>
      <c r="T166" s="775"/>
      <c r="U166" s="775"/>
      <c r="V166" s="775"/>
      <c r="W166" s="775"/>
      <c r="X166" s="775"/>
      <c r="Y166" s="775"/>
      <c r="Z166" s="775"/>
    </row>
    <row r="167" spans="1:26" ht="15.75" customHeight="1" x14ac:dyDescent="0.25">
      <c r="A167" s="836"/>
      <c r="B167" s="836"/>
      <c r="C167" s="836"/>
      <c r="D167" s="837"/>
      <c r="E167" s="838"/>
      <c r="F167" s="839"/>
      <c r="G167" s="840"/>
      <c r="H167" s="775"/>
      <c r="I167" s="775"/>
      <c r="J167" s="775"/>
      <c r="K167" s="775"/>
      <c r="L167" s="775"/>
      <c r="M167" s="775"/>
      <c r="N167" s="775"/>
      <c r="O167" s="775"/>
      <c r="P167" s="775"/>
      <c r="Q167" s="775"/>
      <c r="R167" s="775"/>
      <c r="S167" s="775"/>
      <c r="T167" s="775"/>
      <c r="U167" s="775"/>
      <c r="V167" s="775"/>
      <c r="W167" s="775"/>
      <c r="X167" s="775"/>
      <c r="Y167" s="775"/>
      <c r="Z167" s="775"/>
    </row>
    <row r="168" spans="1:26" ht="15.75" customHeight="1" x14ac:dyDescent="0.25">
      <c r="A168" s="836"/>
      <c r="B168" s="836"/>
      <c r="C168" s="836"/>
      <c r="D168" s="837"/>
      <c r="E168" s="838"/>
      <c r="F168" s="839"/>
      <c r="G168" s="840"/>
      <c r="H168" s="775"/>
      <c r="I168" s="775"/>
      <c r="J168" s="775"/>
      <c r="K168" s="775"/>
      <c r="L168" s="775"/>
      <c r="M168" s="775"/>
      <c r="N168" s="775"/>
      <c r="O168" s="775"/>
      <c r="P168" s="775"/>
      <c r="Q168" s="775"/>
      <c r="R168" s="775"/>
      <c r="S168" s="775"/>
      <c r="T168" s="775"/>
      <c r="U168" s="775"/>
      <c r="V168" s="775"/>
      <c r="W168" s="775"/>
      <c r="X168" s="775"/>
      <c r="Y168" s="775"/>
      <c r="Z168" s="775"/>
    </row>
    <row r="169" spans="1:26" ht="15.75" customHeight="1" x14ac:dyDescent="0.25">
      <c r="A169" s="836"/>
      <c r="B169" s="836"/>
      <c r="C169" s="836"/>
      <c r="D169" s="837"/>
      <c r="E169" s="838"/>
      <c r="F169" s="839"/>
      <c r="G169" s="840"/>
      <c r="H169" s="775"/>
      <c r="I169" s="775"/>
      <c r="J169" s="775"/>
      <c r="K169" s="775"/>
      <c r="L169" s="775"/>
      <c r="M169" s="775"/>
      <c r="N169" s="775"/>
      <c r="O169" s="775"/>
      <c r="P169" s="775"/>
      <c r="Q169" s="775"/>
      <c r="R169" s="775"/>
      <c r="S169" s="775"/>
      <c r="T169" s="775"/>
      <c r="U169" s="775"/>
      <c r="V169" s="775"/>
      <c r="W169" s="775"/>
      <c r="X169" s="775"/>
      <c r="Y169" s="775"/>
      <c r="Z169" s="775"/>
    </row>
    <row r="170" spans="1:26" ht="15.75" customHeight="1" x14ac:dyDescent="0.25">
      <c r="A170" s="836"/>
      <c r="B170" s="836"/>
      <c r="C170" s="836"/>
      <c r="D170" s="837"/>
      <c r="E170" s="838"/>
      <c r="F170" s="839"/>
      <c r="G170" s="840"/>
      <c r="H170" s="775"/>
      <c r="I170" s="775"/>
      <c r="J170" s="775"/>
      <c r="K170" s="775"/>
      <c r="L170" s="775"/>
      <c r="M170" s="775"/>
      <c r="N170" s="775"/>
      <c r="O170" s="775"/>
      <c r="P170" s="775"/>
      <c r="Q170" s="775"/>
      <c r="R170" s="775"/>
      <c r="S170" s="775"/>
      <c r="T170" s="775"/>
      <c r="U170" s="775"/>
      <c r="V170" s="775"/>
      <c r="W170" s="775"/>
      <c r="X170" s="775"/>
      <c r="Y170" s="775"/>
      <c r="Z170" s="775"/>
    </row>
    <row r="171" spans="1:26" ht="15.75" customHeight="1" x14ac:dyDescent="0.25">
      <c r="A171" s="836"/>
      <c r="B171" s="836"/>
      <c r="C171" s="836"/>
      <c r="D171" s="837"/>
      <c r="E171" s="838"/>
      <c r="F171" s="839"/>
      <c r="G171" s="840"/>
      <c r="H171" s="775"/>
      <c r="I171" s="775"/>
      <c r="J171" s="775"/>
      <c r="K171" s="775"/>
      <c r="L171" s="775"/>
      <c r="M171" s="775"/>
      <c r="N171" s="775"/>
      <c r="O171" s="775"/>
      <c r="P171" s="775"/>
      <c r="Q171" s="775"/>
      <c r="R171" s="775"/>
      <c r="S171" s="775"/>
      <c r="T171" s="775"/>
      <c r="U171" s="775"/>
      <c r="V171" s="775"/>
      <c r="W171" s="775"/>
      <c r="X171" s="775"/>
      <c r="Y171" s="775"/>
      <c r="Z171" s="775"/>
    </row>
    <row r="172" spans="1:26" ht="15.75" customHeight="1" x14ac:dyDescent="0.25">
      <c r="A172" s="836"/>
      <c r="B172" s="836"/>
      <c r="C172" s="836"/>
      <c r="D172" s="837"/>
      <c r="E172" s="838"/>
      <c r="F172" s="839"/>
      <c r="G172" s="840"/>
      <c r="H172" s="775"/>
      <c r="I172" s="775"/>
      <c r="J172" s="775"/>
      <c r="K172" s="775"/>
      <c r="L172" s="775"/>
      <c r="M172" s="775"/>
      <c r="N172" s="775"/>
      <c r="O172" s="775"/>
      <c r="P172" s="775"/>
      <c r="Q172" s="775"/>
      <c r="R172" s="775"/>
      <c r="S172" s="775"/>
      <c r="T172" s="775"/>
      <c r="U172" s="775"/>
      <c r="V172" s="775"/>
      <c r="W172" s="775"/>
      <c r="X172" s="775"/>
      <c r="Y172" s="775"/>
      <c r="Z172" s="775"/>
    </row>
    <row r="173" spans="1:26" ht="15.75" customHeight="1" x14ac:dyDescent="0.25">
      <c r="A173" s="836"/>
      <c r="B173" s="836"/>
      <c r="C173" s="836"/>
      <c r="D173" s="837"/>
      <c r="E173" s="838"/>
      <c r="F173" s="839"/>
      <c r="G173" s="840"/>
      <c r="H173" s="775"/>
      <c r="I173" s="775"/>
      <c r="J173" s="775"/>
      <c r="K173" s="775"/>
      <c r="L173" s="775"/>
      <c r="M173" s="775"/>
      <c r="N173" s="775"/>
      <c r="O173" s="775"/>
      <c r="P173" s="775"/>
      <c r="Q173" s="775"/>
      <c r="R173" s="775"/>
      <c r="S173" s="775"/>
      <c r="T173" s="775"/>
      <c r="U173" s="775"/>
      <c r="V173" s="775"/>
      <c r="W173" s="775"/>
      <c r="X173" s="775"/>
      <c r="Y173" s="775"/>
      <c r="Z173" s="775"/>
    </row>
    <row r="174" spans="1:26" ht="15.75" customHeight="1" x14ac:dyDescent="0.25">
      <c r="A174" s="836"/>
      <c r="B174" s="836"/>
      <c r="C174" s="836"/>
      <c r="D174" s="837"/>
      <c r="E174" s="838"/>
      <c r="F174" s="839"/>
      <c r="G174" s="840"/>
      <c r="H174" s="775"/>
      <c r="I174" s="775"/>
      <c r="J174" s="775"/>
      <c r="K174" s="775"/>
      <c r="L174" s="775"/>
      <c r="M174" s="775"/>
      <c r="N174" s="775"/>
      <c r="O174" s="775"/>
      <c r="P174" s="775"/>
      <c r="Q174" s="775"/>
      <c r="R174" s="775"/>
      <c r="S174" s="775"/>
      <c r="T174" s="775"/>
      <c r="U174" s="775"/>
      <c r="V174" s="775"/>
      <c r="W174" s="775"/>
      <c r="X174" s="775"/>
      <c r="Y174" s="775"/>
      <c r="Z174" s="775"/>
    </row>
    <row r="175" spans="1:26" ht="15.75" customHeight="1" x14ac:dyDescent="0.25">
      <c r="A175" s="836"/>
      <c r="B175" s="836"/>
      <c r="C175" s="836"/>
      <c r="D175" s="837"/>
      <c r="E175" s="838"/>
      <c r="F175" s="839"/>
      <c r="G175" s="840"/>
      <c r="H175" s="775"/>
      <c r="I175" s="775"/>
      <c r="J175" s="775"/>
      <c r="K175" s="775"/>
      <c r="L175" s="775"/>
      <c r="M175" s="775"/>
      <c r="N175" s="775"/>
      <c r="O175" s="775"/>
      <c r="P175" s="775"/>
      <c r="Q175" s="775"/>
      <c r="R175" s="775"/>
      <c r="S175" s="775"/>
      <c r="T175" s="775"/>
      <c r="U175" s="775"/>
      <c r="V175" s="775"/>
      <c r="W175" s="775"/>
      <c r="X175" s="775"/>
      <c r="Y175" s="775"/>
      <c r="Z175" s="775"/>
    </row>
    <row r="176" spans="1:26" ht="15.75" customHeight="1" x14ac:dyDescent="0.25">
      <c r="A176" s="836"/>
      <c r="B176" s="836"/>
      <c r="C176" s="836"/>
      <c r="D176" s="837"/>
      <c r="E176" s="838"/>
      <c r="F176" s="839"/>
      <c r="G176" s="840"/>
      <c r="H176" s="775"/>
      <c r="I176" s="775"/>
      <c r="J176" s="775"/>
      <c r="K176" s="775"/>
      <c r="L176" s="775"/>
      <c r="M176" s="775"/>
      <c r="N176" s="775"/>
      <c r="O176" s="775"/>
      <c r="P176" s="775"/>
      <c r="Q176" s="775"/>
      <c r="R176" s="775"/>
      <c r="S176" s="775"/>
      <c r="T176" s="775"/>
      <c r="U176" s="775"/>
      <c r="V176" s="775"/>
      <c r="W176" s="775"/>
      <c r="X176" s="775"/>
      <c r="Y176" s="775"/>
      <c r="Z176" s="775"/>
    </row>
    <row r="177" spans="1:26" ht="15.75" customHeight="1" x14ac:dyDescent="0.25">
      <c r="A177" s="836"/>
      <c r="B177" s="836"/>
      <c r="C177" s="836"/>
      <c r="D177" s="837"/>
      <c r="E177" s="838"/>
      <c r="F177" s="839"/>
      <c r="G177" s="840"/>
      <c r="H177" s="775"/>
      <c r="I177" s="775"/>
      <c r="J177" s="775"/>
      <c r="K177" s="775"/>
      <c r="L177" s="775"/>
      <c r="M177" s="775"/>
      <c r="N177" s="775"/>
      <c r="O177" s="775"/>
      <c r="P177" s="775"/>
      <c r="Q177" s="775"/>
      <c r="R177" s="775"/>
      <c r="S177" s="775"/>
      <c r="T177" s="775"/>
      <c r="U177" s="775"/>
      <c r="V177" s="775"/>
      <c r="W177" s="775"/>
      <c r="X177" s="775"/>
      <c r="Y177" s="775"/>
      <c r="Z177" s="775"/>
    </row>
    <row r="178" spans="1:26" ht="15.75" customHeight="1" x14ac:dyDescent="0.25">
      <c r="A178" s="836"/>
      <c r="B178" s="836"/>
      <c r="C178" s="836"/>
      <c r="D178" s="837"/>
      <c r="E178" s="838"/>
      <c r="F178" s="839"/>
      <c r="G178" s="840"/>
      <c r="H178" s="775"/>
      <c r="I178" s="775"/>
      <c r="J178" s="775"/>
      <c r="K178" s="775"/>
      <c r="L178" s="775"/>
      <c r="M178" s="775"/>
      <c r="N178" s="775"/>
      <c r="O178" s="775"/>
      <c r="P178" s="775"/>
      <c r="Q178" s="775"/>
      <c r="R178" s="775"/>
      <c r="S178" s="775"/>
      <c r="T178" s="775"/>
      <c r="U178" s="775"/>
      <c r="V178" s="775"/>
      <c r="W178" s="775"/>
      <c r="X178" s="775"/>
      <c r="Y178" s="775"/>
      <c r="Z178" s="775"/>
    </row>
    <row r="179" spans="1:26" ht="15.75" customHeight="1" x14ac:dyDescent="0.25">
      <c r="A179" s="836"/>
      <c r="B179" s="836"/>
      <c r="C179" s="836"/>
      <c r="D179" s="837"/>
      <c r="E179" s="838"/>
      <c r="F179" s="839"/>
      <c r="G179" s="840"/>
      <c r="H179" s="775"/>
      <c r="I179" s="775"/>
      <c r="J179" s="775"/>
      <c r="K179" s="775"/>
      <c r="L179" s="775"/>
      <c r="M179" s="775"/>
      <c r="N179" s="775"/>
      <c r="O179" s="775"/>
      <c r="P179" s="775"/>
      <c r="Q179" s="775"/>
      <c r="R179" s="775"/>
      <c r="S179" s="775"/>
      <c r="T179" s="775"/>
      <c r="U179" s="775"/>
      <c r="V179" s="775"/>
      <c r="W179" s="775"/>
      <c r="X179" s="775"/>
      <c r="Y179" s="775"/>
      <c r="Z179" s="775"/>
    </row>
    <row r="180" spans="1:26" ht="15.75" customHeight="1" x14ac:dyDescent="0.25">
      <c r="A180" s="836"/>
      <c r="B180" s="836"/>
      <c r="C180" s="836"/>
      <c r="D180" s="837"/>
      <c r="E180" s="838"/>
      <c r="F180" s="839"/>
      <c r="G180" s="840"/>
      <c r="H180" s="775"/>
      <c r="I180" s="775"/>
      <c r="J180" s="775"/>
      <c r="K180" s="775"/>
      <c r="L180" s="775"/>
      <c r="M180" s="775"/>
      <c r="N180" s="775"/>
      <c r="O180" s="775"/>
      <c r="P180" s="775"/>
      <c r="Q180" s="775"/>
      <c r="R180" s="775"/>
      <c r="S180" s="775"/>
      <c r="T180" s="775"/>
      <c r="U180" s="775"/>
      <c r="V180" s="775"/>
      <c r="W180" s="775"/>
      <c r="X180" s="775"/>
      <c r="Y180" s="775"/>
      <c r="Z180" s="775"/>
    </row>
    <row r="181" spans="1:26" ht="15.75" customHeight="1" x14ac:dyDescent="0.25">
      <c r="A181" s="836"/>
      <c r="B181" s="836"/>
      <c r="C181" s="836"/>
      <c r="D181" s="837"/>
      <c r="E181" s="838"/>
      <c r="F181" s="839"/>
      <c r="G181" s="840"/>
      <c r="H181" s="775"/>
      <c r="I181" s="775"/>
      <c r="J181" s="775"/>
      <c r="K181" s="775"/>
      <c r="L181" s="775"/>
      <c r="M181" s="775"/>
      <c r="N181" s="775"/>
      <c r="O181" s="775"/>
      <c r="P181" s="775"/>
      <c r="Q181" s="775"/>
      <c r="R181" s="775"/>
      <c r="S181" s="775"/>
      <c r="T181" s="775"/>
      <c r="U181" s="775"/>
      <c r="V181" s="775"/>
      <c r="W181" s="775"/>
      <c r="X181" s="775"/>
      <c r="Y181" s="775"/>
      <c r="Z181" s="775"/>
    </row>
    <row r="182" spans="1:26" ht="15.75" customHeight="1" x14ac:dyDescent="0.25">
      <c r="A182" s="836"/>
      <c r="B182" s="836"/>
      <c r="C182" s="836"/>
      <c r="D182" s="837"/>
      <c r="E182" s="838"/>
      <c r="F182" s="839"/>
      <c r="G182" s="840"/>
      <c r="H182" s="775"/>
      <c r="I182" s="775"/>
      <c r="J182" s="775"/>
      <c r="K182" s="775"/>
      <c r="L182" s="775"/>
      <c r="M182" s="775"/>
      <c r="N182" s="775"/>
      <c r="O182" s="775"/>
      <c r="P182" s="775"/>
      <c r="Q182" s="775"/>
      <c r="R182" s="775"/>
      <c r="S182" s="775"/>
      <c r="T182" s="775"/>
      <c r="U182" s="775"/>
      <c r="V182" s="775"/>
      <c r="W182" s="775"/>
      <c r="X182" s="775"/>
      <c r="Y182" s="775"/>
      <c r="Z182" s="775"/>
    </row>
    <row r="183" spans="1:26" ht="15.75" customHeight="1" x14ac:dyDescent="0.25">
      <c r="A183" s="836"/>
      <c r="B183" s="836"/>
      <c r="C183" s="836"/>
      <c r="D183" s="837"/>
      <c r="E183" s="838"/>
      <c r="F183" s="839"/>
      <c r="G183" s="840"/>
      <c r="H183" s="775"/>
      <c r="I183" s="775"/>
      <c r="J183" s="775"/>
      <c r="K183" s="775"/>
      <c r="L183" s="775"/>
      <c r="M183" s="775"/>
      <c r="N183" s="775"/>
      <c r="O183" s="775"/>
      <c r="P183" s="775"/>
      <c r="Q183" s="775"/>
      <c r="R183" s="775"/>
      <c r="S183" s="775"/>
      <c r="T183" s="775"/>
      <c r="U183" s="775"/>
      <c r="V183" s="775"/>
      <c r="W183" s="775"/>
      <c r="X183" s="775"/>
      <c r="Y183" s="775"/>
      <c r="Z183" s="775"/>
    </row>
    <row r="184" spans="1:26" ht="15.75" customHeight="1" x14ac:dyDescent="0.25">
      <c r="A184" s="836"/>
      <c r="B184" s="836"/>
      <c r="C184" s="836"/>
      <c r="D184" s="837"/>
      <c r="E184" s="838"/>
      <c r="F184" s="839"/>
      <c r="G184" s="840"/>
      <c r="H184" s="775"/>
      <c r="I184" s="775"/>
      <c r="J184" s="775"/>
      <c r="K184" s="775"/>
      <c r="L184" s="775"/>
      <c r="M184" s="775"/>
      <c r="N184" s="775"/>
      <c r="O184" s="775"/>
      <c r="P184" s="775"/>
      <c r="Q184" s="775"/>
      <c r="R184" s="775"/>
      <c r="S184" s="775"/>
      <c r="T184" s="775"/>
      <c r="U184" s="775"/>
      <c r="V184" s="775"/>
      <c r="W184" s="775"/>
      <c r="X184" s="775"/>
      <c r="Y184" s="775"/>
      <c r="Z184" s="775"/>
    </row>
    <row r="185" spans="1:26" ht="15.75" customHeight="1" x14ac:dyDescent="0.25">
      <c r="A185" s="836"/>
      <c r="B185" s="836"/>
      <c r="C185" s="836"/>
      <c r="D185" s="837"/>
      <c r="E185" s="838"/>
      <c r="F185" s="839"/>
      <c r="G185" s="840"/>
      <c r="H185" s="775"/>
      <c r="I185" s="775"/>
      <c r="J185" s="775"/>
      <c r="K185" s="775"/>
      <c r="L185" s="775"/>
      <c r="M185" s="775"/>
      <c r="N185" s="775"/>
      <c r="O185" s="775"/>
      <c r="P185" s="775"/>
      <c r="Q185" s="775"/>
      <c r="R185" s="775"/>
      <c r="S185" s="775"/>
      <c r="T185" s="775"/>
      <c r="U185" s="775"/>
      <c r="V185" s="775"/>
      <c r="W185" s="775"/>
      <c r="X185" s="775"/>
      <c r="Y185" s="775"/>
      <c r="Z185" s="775"/>
    </row>
    <row r="186" spans="1:26" ht="15.75" customHeight="1" x14ac:dyDescent="0.25">
      <c r="A186" s="836"/>
      <c r="B186" s="836"/>
      <c r="C186" s="836"/>
      <c r="D186" s="837"/>
      <c r="E186" s="838"/>
      <c r="F186" s="839"/>
      <c r="G186" s="840"/>
      <c r="H186" s="775"/>
      <c r="I186" s="775"/>
      <c r="J186" s="775"/>
      <c r="K186" s="775"/>
      <c r="L186" s="775"/>
      <c r="M186" s="775"/>
      <c r="N186" s="775"/>
      <c r="O186" s="775"/>
      <c r="P186" s="775"/>
      <c r="Q186" s="775"/>
      <c r="R186" s="775"/>
      <c r="S186" s="775"/>
      <c r="T186" s="775"/>
      <c r="U186" s="775"/>
      <c r="V186" s="775"/>
      <c r="W186" s="775"/>
      <c r="X186" s="775"/>
      <c r="Y186" s="775"/>
      <c r="Z186" s="775"/>
    </row>
    <row r="187" spans="1:26" ht="15.75" customHeight="1" x14ac:dyDescent="0.25">
      <c r="A187" s="836"/>
      <c r="B187" s="836"/>
      <c r="C187" s="836"/>
      <c r="D187" s="837"/>
      <c r="E187" s="838"/>
      <c r="F187" s="839"/>
      <c r="G187" s="840"/>
      <c r="H187" s="775"/>
      <c r="I187" s="775"/>
      <c r="J187" s="775"/>
      <c r="K187" s="775"/>
      <c r="L187" s="775"/>
      <c r="M187" s="775"/>
      <c r="N187" s="775"/>
      <c r="O187" s="775"/>
      <c r="P187" s="775"/>
      <c r="Q187" s="775"/>
      <c r="R187" s="775"/>
      <c r="S187" s="775"/>
      <c r="T187" s="775"/>
      <c r="U187" s="775"/>
      <c r="V187" s="775"/>
      <c r="W187" s="775"/>
      <c r="X187" s="775"/>
      <c r="Y187" s="775"/>
      <c r="Z187" s="775"/>
    </row>
    <row r="188" spans="1:26" ht="15.75" customHeight="1" x14ac:dyDescent="0.25">
      <c r="A188" s="836"/>
      <c r="B188" s="836"/>
      <c r="C188" s="836"/>
      <c r="D188" s="837"/>
      <c r="E188" s="838"/>
      <c r="F188" s="839"/>
      <c r="G188" s="840"/>
      <c r="H188" s="775"/>
      <c r="I188" s="775"/>
      <c r="J188" s="775"/>
      <c r="K188" s="775"/>
      <c r="L188" s="775"/>
      <c r="M188" s="775"/>
      <c r="N188" s="775"/>
      <c r="O188" s="775"/>
      <c r="P188" s="775"/>
      <c r="Q188" s="775"/>
      <c r="R188" s="775"/>
      <c r="S188" s="775"/>
      <c r="T188" s="775"/>
      <c r="U188" s="775"/>
      <c r="V188" s="775"/>
      <c r="W188" s="775"/>
      <c r="X188" s="775"/>
      <c r="Y188" s="775"/>
      <c r="Z188" s="775"/>
    </row>
    <row r="189" spans="1:26" ht="15.75" customHeight="1" x14ac:dyDescent="0.25">
      <c r="A189" s="836"/>
      <c r="B189" s="836"/>
      <c r="C189" s="836"/>
      <c r="D189" s="837"/>
      <c r="E189" s="838"/>
      <c r="F189" s="839"/>
      <c r="G189" s="840"/>
      <c r="H189" s="775"/>
      <c r="I189" s="775"/>
      <c r="J189" s="775"/>
      <c r="K189" s="775"/>
      <c r="L189" s="775"/>
      <c r="M189" s="775"/>
      <c r="N189" s="775"/>
      <c r="O189" s="775"/>
      <c r="P189" s="775"/>
      <c r="Q189" s="775"/>
      <c r="R189" s="775"/>
      <c r="S189" s="775"/>
      <c r="T189" s="775"/>
      <c r="U189" s="775"/>
      <c r="V189" s="775"/>
      <c r="W189" s="775"/>
      <c r="X189" s="775"/>
      <c r="Y189" s="775"/>
      <c r="Z189" s="775"/>
    </row>
    <row r="190" spans="1:26" ht="15.75" customHeight="1" x14ac:dyDescent="0.25">
      <c r="A190" s="836"/>
      <c r="B190" s="836"/>
      <c r="C190" s="836"/>
      <c r="D190" s="837"/>
      <c r="E190" s="838"/>
      <c r="F190" s="839"/>
      <c r="G190" s="840"/>
      <c r="H190" s="775"/>
      <c r="I190" s="775"/>
      <c r="J190" s="775"/>
      <c r="K190" s="775"/>
      <c r="L190" s="775"/>
      <c r="M190" s="775"/>
      <c r="N190" s="775"/>
      <c r="O190" s="775"/>
      <c r="P190" s="775"/>
      <c r="Q190" s="775"/>
      <c r="R190" s="775"/>
      <c r="S190" s="775"/>
      <c r="T190" s="775"/>
      <c r="U190" s="775"/>
      <c r="V190" s="775"/>
      <c r="W190" s="775"/>
      <c r="X190" s="775"/>
      <c r="Y190" s="775"/>
      <c r="Z190" s="775"/>
    </row>
    <row r="191" spans="1:26" ht="15.75" customHeight="1" x14ac:dyDescent="0.25">
      <c r="A191" s="836"/>
      <c r="B191" s="836"/>
      <c r="C191" s="836"/>
      <c r="D191" s="837"/>
      <c r="E191" s="838"/>
      <c r="F191" s="839"/>
      <c r="G191" s="840"/>
      <c r="H191" s="775"/>
      <c r="I191" s="775"/>
      <c r="J191" s="775"/>
      <c r="K191" s="775"/>
      <c r="L191" s="775"/>
      <c r="M191" s="775"/>
      <c r="N191" s="775"/>
      <c r="O191" s="775"/>
      <c r="P191" s="775"/>
      <c r="Q191" s="775"/>
      <c r="R191" s="775"/>
      <c r="S191" s="775"/>
      <c r="T191" s="775"/>
      <c r="U191" s="775"/>
      <c r="V191" s="775"/>
      <c r="W191" s="775"/>
      <c r="X191" s="775"/>
      <c r="Y191" s="775"/>
      <c r="Z191" s="775"/>
    </row>
    <row r="192" spans="1:26" ht="15.75" customHeight="1" x14ac:dyDescent="0.25">
      <c r="A192" s="836"/>
      <c r="B192" s="836"/>
      <c r="C192" s="836"/>
      <c r="D192" s="837"/>
      <c r="E192" s="838"/>
      <c r="F192" s="839"/>
      <c r="G192" s="840"/>
      <c r="H192" s="775"/>
      <c r="I192" s="775"/>
      <c r="J192" s="775"/>
      <c r="K192" s="775"/>
      <c r="L192" s="775"/>
      <c r="M192" s="775"/>
      <c r="N192" s="775"/>
      <c r="O192" s="775"/>
      <c r="P192" s="775"/>
      <c r="Q192" s="775"/>
      <c r="R192" s="775"/>
      <c r="S192" s="775"/>
      <c r="T192" s="775"/>
      <c r="U192" s="775"/>
      <c r="V192" s="775"/>
      <c r="W192" s="775"/>
      <c r="X192" s="775"/>
      <c r="Y192" s="775"/>
      <c r="Z192" s="775"/>
    </row>
    <row r="193" spans="1:26" ht="15.75" customHeight="1" x14ac:dyDescent="0.25">
      <c r="A193" s="836"/>
      <c r="B193" s="836"/>
      <c r="C193" s="836"/>
      <c r="D193" s="837"/>
      <c r="E193" s="838"/>
      <c r="F193" s="839"/>
      <c r="G193" s="840"/>
      <c r="H193" s="775"/>
      <c r="I193" s="775"/>
      <c r="J193" s="775"/>
      <c r="K193" s="775"/>
      <c r="L193" s="775"/>
      <c r="M193" s="775"/>
      <c r="N193" s="775"/>
      <c r="O193" s="775"/>
      <c r="P193" s="775"/>
      <c r="Q193" s="775"/>
      <c r="R193" s="775"/>
      <c r="S193" s="775"/>
      <c r="T193" s="775"/>
      <c r="U193" s="775"/>
      <c r="V193" s="775"/>
      <c r="W193" s="775"/>
      <c r="X193" s="775"/>
      <c r="Y193" s="775"/>
      <c r="Z193" s="775"/>
    </row>
    <row r="194" spans="1:26" ht="15.75" customHeight="1" x14ac:dyDescent="0.25">
      <c r="A194" s="836"/>
      <c r="B194" s="836"/>
      <c r="C194" s="836"/>
      <c r="D194" s="837"/>
      <c r="E194" s="838"/>
      <c r="F194" s="839"/>
      <c r="G194" s="840"/>
      <c r="H194" s="775"/>
      <c r="I194" s="775"/>
      <c r="J194" s="775"/>
      <c r="K194" s="775"/>
      <c r="L194" s="775"/>
      <c r="M194" s="775"/>
      <c r="N194" s="775"/>
      <c r="O194" s="775"/>
      <c r="P194" s="775"/>
      <c r="Q194" s="775"/>
      <c r="R194" s="775"/>
      <c r="S194" s="775"/>
      <c r="T194" s="775"/>
      <c r="U194" s="775"/>
      <c r="V194" s="775"/>
      <c r="W194" s="775"/>
      <c r="X194" s="775"/>
      <c r="Y194" s="775"/>
      <c r="Z194" s="775"/>
    </row>
    <row r="195" spans="1:26" ht="15.75" customHeight="1" x14ac:dyDescent="0.25">
      <c r="A195" s="836"/>
      <c r="B195" s="836"/>
      <c r="C195" s="836"/>
      <c r="D195" s="837"/>
      <c r="E195" s="838"/>
      <c r="F195" s="839"/>
      <c r="G195" s="840"/>
      <c r="H195" s="775"/>
      <c r="I195" s="775"/>
      <c r="J195" s="775"/>
      <c r="K195" s="775"/>
      <c r="L195" s="775"/>
      <c r="M195" s="775"/>
      <c r="N195" s="775"/>
      <c r="O195" s="775"/>
      <c r="P195" s="775"/>
      <c r="Q195" s="775"/>
      <c r="R195" s="775"/>
      <c r="S195" s="775"/>
      <c r="T195" s="775"/>
      <c r="U195" s="775"/>
      <c r="V195" s="775"/>
      <c r="W195" s="775"/>
      <c r="X195" s="775"/>
      <c r="Y195" s="775"/>
      <c r="Z195" s="775"/>
    </row>
    <row r="196" spans="1:26" ht="15.75" customHeight="1" x14ac:dyDescent="0.25">
      <c r="A196" s="836"/>
      <c r="B196" s="836"/>
      <c r="C196" s="836"/>
      <c r="D196" s="837"/>
      <c r="E196" s="838"/>
      <c r="F196" s="839"/>
      <c r="G196" s="840"/>
      <c r="H196" s="775"/>
      <c r="I196" s="775"/>
      <c r="J196" s="775"/>
      <c r="K196" s="775"/>
      <c r="L196" s="775"/>
      <c r="M196" s="775"/>
      <c r="N196" s="775"/>
      <c r="O196" s="775"/>
      <c r="P196" s="775"/>
      <c r="Q196" s="775"/>
      <c r="R196" s="775"/>
      <c r="S196" s="775"/>
      <c r="T196" s="775"/>
      <c r="U196" s="775"/>
      <c r="V196" s="775"/>
      <c r="W196" s="775"/>
      <c r="X196" s="775"/>
      <c r="Y196" s="775"/>
      <c r="Z196" s="775"/>
    </row>
    <row r="197" spans="1:26" ht="15.75" customHeight="1" x14ac:dyDescent="0.25">
      <c r="A197" s="836"/>
      <c r="B197" s="836"/>
      <c r="C197" s="836"/>
      <c r="D197" s="837"/>
      <c r="E197" s="838"/>
      <c r="F197" s="839"/>
      <c r="G197" s="840"/>
      <c r="H197" s="775"/>
      <c r="I197" s="775"/>
      <c r="J197" s="775"/>
      <c r="K197" s="775"/>
      <c r="L197" s="775"/>
      <c r="M197" s="775"/>
      <c r="N197" s="775"/>
      <c r="O197" s="775"/>
      <c r="P197" s="775"/>
      <c r="Q197" s="775"/>
      <c r="R197" s="775"/>
      <c r="S197" s="775"/>
      <c r="T197" s="775"/>
      <c r="U197" s="775"/>
      <c r="V197" s="775"/>
      <c r="W197" s="775"/>
      <c r="X197" s="775"/>
      <c r="Y197" s="775"/>
      <c r="Z197" s="775"/>
    </row>
    <row r="198" spans="1:26" ht="15.75" customHeight="1" x14ac:dyDescent="0.25">
      <c r="A198" s="836"/>
      <c r="B198" s="836"/>
      <c r="C198" s="836"/>
      <c r="D198" s="837"/>
      <c r="E198" s="838"/>
      <c r="F198" s="839"/>
      <c r="G198" s="840"/>
      <c r="H198" s="775"/>
      <c r="I198" s="775"/>
      <c r="J198" s="775"/>
      <c r="K198" s="775"/>
      <c r="L198" s="775"/>
      <c r="M198" s="775"/>
      <c r="N198" s="775"/>
      <c r="O198" s="775"/>
      <c r="P198" s="775"/>
      <c r="Q198" s="775"/>
      <c r="R198" s="775"/>
      <c r="S198" s="775"/>
      <c r="T198" s="775"/>
      <c r="U198" s="775"/>
      <c r="V198" s="775"/>
      <c r="W198" s="775"/>
      <c r="X198" s="775"/>
      <c r="Y198" s="775"/>
      <c r="Z198" s="775"/>
    </row>
    <row r="199" spans="1:26" ht="15.75" customHeight="1" x14ac:dyDescent="0.25">
      <c r="A199" s="836"/>
      <c r="B199" s="836"/>
      <c r="C199" s="836"/>
      <c r="D199" s="837"/>
      <c r="E199" s="838"/>
      <c r="F199" s="839"/>
      <c r="G199" s="840"/>
      <c r="H199" s="775"/>
      <c r="I199" s="775"/>
      <c r="J199" s="775"/>
      <c r="K199" s="775"/>
      <c r="L199" s="775"/>
      <c r="M199" s="775"/>
      <c r="N199" s="775"/>
      <c r="O199" s="775"/>
      <c r="P199" s="775"/>
      <c r="Q199" s="775"/>
      <c r="R199" s="775"/>
      <c r="S199" s="775"/>
      <c r="T199" s="775"/>
      <c r="U199" s="775"/>
      <c r="V199" s="775"/>
      <c r="W199" s="775"/>
      <c r="X199" s="775"/>
      <c r="Y199" s="775"/>
      <c r="Z199" s="775"/>
    </row>
    <row r="200" spans="1:26" ht="15.75" customHeight="1" x14ac:dyDescent="0.25">
      <c r="A200" s="836"/>
      <c r="B200" s="836"/>
      <c r="C200" s="836"/>
      <c r="D200" s="837"/>
      <c r="E200" s="838"/>
      <c r="F200" s="839"/>
      <c r="G200" s="840"/>
      <c r="H200" s="775"/>
      <c r="I200" s="775"/>
      <c r="J200" s="775"/>
      <c r="K200" s="775"/>
      <c r="L200" s="775"/>
      <c r="M200" s="775"/>
      <c r="N200" s="775"/>
      <c r="O200" s="775"/>
      <c r="P200" s="775"/>
      <c r="Q200" s="775"/>
      <c r="R200" s="775"/>
      <c r="S200" s="775"/>
      <c r="T200" s="775"/>
      <c r="U200" s="775"/>
      <c r="V200" s="775"/>
      <c r="W200" s="775"/>
      <c r="X200" s="775"/>
      <c r="Y200" s="775"/>
      <c r="Z200" s="775"/>
    </row>
    <row r="201" spans="1:26" ht="15.75" customHeight="1" x14ac:dyDescent="0.25">
      <c r="A201" s="836"/>
      <c r="B201" s="836"/>
      <c r="C201" s="836"/>
      <c r="D201" s="837"/>
      <c r="E201" s="838"/>
      <c r="F201" s="839"/>
      <c r="G201" s="840"/>
      <c r="H201" s="775"/>
      <c r="I201" s="775"/>
      <c r="J201" s="775"/>
      <c r="K201" s="775"/>
      <c r="L201" s="775"/>
      <c r="M201" s="775"/>
      <c r="N201" s="775"/>
      <c r="O201" s="775"/>
      <c r="P201" s="775"/>
      <c r="Q201" s="775"/>
      <c r="R201" s="775"/>
      <c r="S201" s="775"/>
      <c r="T201" s="775"/>
      <c r="U201" s="775"/>
      <c r="V201" s="775"/>
      <c r="W201" s="775"/>
      <c r="X201" s="775"/>
      <c r="Y201" s="775"/>
      <c r="Z201" s="775"/>
    </row>
    <row r="202" spans="1:26" ht="15.75" customHeight="1" x14ac:dyDescent="0.25">
      <c r="A202" s="836"/>
      <c r="B202" s="836"/>
      <c r="C202" s="836"/>
      <c r="D202" s="837"/>
      <c r="E202" s="838"/>
      <c r="F202" s="839"/>
      <c r="G202" s="840"/>
      <c r="H202" s="775"/>
      <c r="I202" s="775"/>
      <c r="J202" s="775"/>
      <c r="K202" s="775"/>
      <c r="L202" s="775"/>
      <c r="M202" s="775"/>
      <c r="N202" s="775"/>
      <c r="O202" s="775"/>
      <c r="P202" s="775"/>
      <c r="Q202" s="775"/>
      <c r="R202" s="775"/>
      <c r="S202" s="775"/>
      <c r="T202" s="775"/>
      <c r="U202" s="775"/>
      <c r="V202" s="775"/>
      <c r="W202" s="775"/>
      <c r="X202" s="775"/>
      <c r="Y202" s="775"/>
      <c r="Z202" s="775"/>
    </row>
    <row r="203" spans="1:26" ht="15.75" customHeight="1" x14ac:dyDescent="0.25">
      <c r="A203" s="836"/>
      <c r="B203" s="836"/>
      <c r="C203" s="836"/>
      <c r="D203" s="837"/>
      <c r="E203" s="838"/>
      <c r="F203" s="839"/>
      <c r="G203" s="840"/>
      <c r="H203" s="775"/>
      <c r="I203" s="775"/>
      <c r="J203" s="775"/>
      <c r="K203" s="775"/>
      <c r="L203" s="775"/>
      <c r="M203" s="775"/>
      <c r="N203" s="775"/>
      <c r="O203" s="775"/>
      <c r="P203" s="775"/>
      <c r="Q203" s="775"/>
      <c r="R203" s="775"/>
      <c r="S203" s="775"/>
      <c r="T203" s="775"/>
      <c r="U203" s="775"/>
      <c r="V203" s="775"/>
      <c r="W203" s="775"/>
      <c r="X203" s="775"/>
      <c r="Y203" s="775"/>
      <c r="Z203" s="775"/>
    </row>
    <row r="204" spans="1:26" ht="15.75" customHeight="1" x14ac:dyDescent="0.25">
      <c r="A204" s="836"/>
      <c r="B204" s="836"/>
      <c r="C204" s="836"/>
      <c r="D204" s="837"/>
      <c r="E204" s="838"/>
      <c r="F204" s="839"/>
      <c r="G204" s="840"/>
      <c r="H204" s="775"/>
      <c r="I204" s="775"/>
      <c r="J204" s="775"/>
      <c r="K204" s="775"/>
      <c r="L204" s="775"/>
      <c r="M204" s="775"/>
      <c r="N204" s="775"/>
      <c r="O204" s="775"/>
      <c r="P204" s="775"/>
      <c r="Q204" s="775"/>
      <c r="R204" s="775"/>
      <c r="S204" s="775"/>
      <c r="T204" s="775"/>
      <c r="U204" s="775"/>
      <c r="V204" s="775"/>
      <c r="W204" s="775"/>
      <c r="X204" s="775"/>
      <c r="Y204" s="775"/>
      <c r="Z204" s="775"/>
    </row>
    <row r="205" spans="1:26" ht="15.75" customHeight="1" x14ac:dyDescent="0.25">
      <c r="A205" s="836"/>
      <c r="B205" s="836"/>
      <c r="C205" s="836"/>
      <c r="D205" s="837"/>
      <c r="E205" s="838"/>
      <c r="F205" s="839"/>
      <c r="G205" s="840"/>
      <c r="H205" s="775"/>
      <c r="I205" s="775"/>
      <c r="J205" s="775"/>
      <c r="K205" s="775"/>
      <c r="L205" s="775"/>
      <c r="M205" s="775"/>
      <c r="N205" s="775"/>
      <c r="O205" s="775"/>
      <c r="P205" s="775"/>
      <c r="Q205" s="775"/>
      <c r="R205" s="775"/>
      <c r="S205" s="775"/>
      <c r="T205" s="775"/>
      <c r="U205" s="775"/>
      <c r="V205" s="775"/>
      <c r="W205" s="775"/>
      <c r="X205" s="775"/>
      <c r="Y205" s="775"/>
      <c r="Z205" s="775"/>
    </row>
    <row r="206" spans="1:26" ht="15.75" customHeight="1" x14ac:dyDescent="0.25">
      <c r="A206" s="836"/>
      <c r="B206" s="836"/>
      <c r="C206" s="836"/>
      <c r="D206" s="837"/>
      <c r="E206" s="838"/>
      <c r="F206" s="839"/>
      <c r="G206" s="840"/>
      <c r="H206" s="775"/>
      <c r="I206" s="775"/>
      <c r="J206" s="775"/>
      <c r="K206" s="775"/>
      <c r="L206" s="775"/>
      <c r="M206" s="775"/>
      <c r="N206" s="775"/>
      <c r="O206" s="775"/>
      <c r="P206" s="775"/>
      <c r="Q206" s="775"/>
      <c r="R206" s="775"/>
      <c r="S206" s="775"/>
      <c r="T206" s="775"/>
      <c r="U206" s="775"/>
      <c r="V206" s="775"/>
      <c r="W206" s="775"/>
      <c r="X206" s="775"/>
      <c r="Y206" s="775"/>
      <c r="Z206" s="775"/>
    </row>
    <row r="207" spans="1:26" ht="15.75" customHeight="1" x14ac:dyDescent="0.25">
      <c r="A207" s="836"/>
      <c r="B207" s="836"/>
      <c r="C207" s="836"/>
      <c r="D207" s="837"/>
      <c r="E207" s="838"/>
      <c r="F207" s="839"/>
      <c r="G207" s="840"/>
      <c r="H207" s="775"/>
      <c r="I207" s="775"/>
      <c r="J207" s="775"/>
      <c r="K207" s="775"/>
      <c r="L207" s="775"/>
      <c r="M207" s="775"/>
      <c r="N207" s="775"/>
      <c r="O207" s="775"/>
      <c r="P207" s="775"/>
      <c r="Q207" s="775"/>
      <c r="R207" s="775"/>
      <c r="S207" s="775"/>
      <c r="T207" s="775"/>
      <c r="U207" s="775"/>
      <c r="V207" s="775"/>
      <c r="W207" s="775"/>
      <c r="X207" s="775"/>
      <c r="Y207" s="775"/>
      <c r="Z207" s="775"/>
    </row>
    <row r="208" spans="1:26" ht="15.75" customHeight="1" x14ac:dyDescent="0.25">
      <c r="A208" s="836"/>
      <c r="B208" s="836"/>
      <c r="C208" s="836"/>
      <c r="D208" s="837"/>
      <c r="E208" s="838"/>
      <c r="F208" s="839"/>
      <c r="G208" s="840"/>
      <c r="H208" s="775"/>
      <c r="I208" s="775"/>
      <c r="J208" s="775"/>
      <c r="K208" s="775"/>
      <c r="L208" s="775"/>
      <c r="M208" s="775"/>
      <c r="N208" s="775"/>
      <c r="O208" s="775"/>
      <c r="P208" s="775"/>
      <c r="Q208" s="775"/>
      <c r="R208" s="775"/>
      <c r="S208" s="775"/>
      <c r="T208" s="775"/>
      <c r="U208" s="775"/>
      <c r="V208" s="775"/>
      <c r="W208" s="775"/>
      <c r="X208" s="775"/>
      <c r="Y208" s="775"/>
      <c r="Z208" s="775"/>
    </row>
    <row r="209" spans="1:26" ht="15.75" customHeight="1" x14ac:dyDescent="0.25">
      <c r="A209" s="836"/>
      <c r="B209" s="836"/>
      <c r="C209" s="836"/>
      <c r="D209" s="837"/>
      <c r="E209" s="838"/>
      <c r="F209" s="839"/>
      <c r="G209" s="840"/>
      <c r="H209" s="775"/>
      <c r="I209" s="775"/>
      <c r="J209" s="775"/>
      <c r="K209" s="775"/>
      <c r="L209" s="775"/>
      <c r="M209" s="775"/>
      <c r="N209" s="775"/>
      <c r="O209" s="775"/>
      <c r="P209" s="775"/>
      <c r="Q209" s="775"/>
      <c r="R209" s="775"/>
      <c r="S209" s="775"/>
      <c r="T209" s="775"/>
      <c r="U209" s="775"/>
      <c r="V209" s="775"/>
      <c r="W209" s="775"/>
      <c r="X209" s="775"/>
      <c r="Y209" s="775"/>
      <c r="Z209" s="775"/>
    </row>
    <row r="210" spans="1:26" ht="15.75" customHeight="1" x14ac:dyDescent="0.25">
      <c r="A210" s="836"/>
      <c r="B210" s="836"/>
      <c r="C210" s="836"/>
      <c r="D210" s="837"/>
      <c r="E210" s="838"/>
      <c r="F210" s="839"/>
      <c r="G210" s="840"/>
      <c r="H210" s="775"/>
      <c r="I210" s="775"/>
      <c r="J210" s="775"/>
      <c r="K210" s="775"/>
      <c r="L210" s="775"/>
      <c r="M210" s="775"/>
      <c r="N210" s="775"/>
      <c r="O210" s="775"/>
      <c r="P210" s="775"/>
      <c r="Q210" s="775"/>
      <c r="R210" s="775"/>
      <c r="S210" s="775"/>
      <c r="T210" s="775"/>
      <c r="U210" s="775"/>
      <c r="V210" s="775"/>
      <c r="W210" s="775"/>
      <c r="X210" s="775"/>
      <c r="Y210" s="775"/>
      <c r="Z210" s="775"/>
    </row>
    <row r="211" spans="1:26" ht="15.75" customHeight="1" x14ac:dyDescent="0.25">
      <c r="A211" s="836"/>
      <c r="B211" s="836"/>
      <c r="C211" s="836"/>
      <c r="D211" s="837"/>
      <c r="E211" s="838"/>
      <c r="F211" s="839"/>
      <c r="G211" s="840"/>
      <c r="H211" s="775"/>
      <c r="I211" s="775"/>
      <c r="J211" s="775"/>
      <c r="K211" s="775"/>
      <c r="L211" s="775"/>
      <c r="M211" s="775"/>
      <c r="N211" s="775"/>
      <c r="O211" s="775"/>
      <c r="P211" s="775"/>
      <c r="Q211" s="775"/>
      <c r="R211" s="775"/>
      <c r="S211" s="775"/>
      <c r="T211" s="775"/>
      <c r="U211" s="775"/>
      <c r="V211" s="775"/>
      <c r="W211" s="775"/>
      <c r="X211" s="775"/>
      <c r="Y211" s="775"/>
      <c r="Z211" s="775"/>
    </row>
    <row r="212" spans="1:26" ht="15.75" customHeight="1" x14ac:dyDescent="0.25">
      <c r="A212" s="836"/>
      <c r="B212" s="836"/>
      <c r="C212" s="836"/>
      <c r="D212" s="837"/>
      <c r="E212" s="838"/>
      <c r="F212" s="839"/>
      <c r="G212" s="840"/>
      <c r="H212" s="775"/>
      <c r="I212" s="775"/>
      <c r="J212" s="775"/>
      <c r="K212" s="775"/>
      <c r="L212" s="775"/>
      <c r="M212" s="775"/>
      <c r="N212" s="775"/>
      <c r="O212" s="775"/>
      <c r="P212" s="775"/>
      <c r="Q212" s="775"/>
      <c r="R212" s="775"/>
      <c r="S212" s="775"/>
      <c r="T212" s="775"/>
      <c r="U212" s="775"/>
      <c r="V212" s="775"/>
      <c r="W212" s="775"/>
      <c r="X212" s="775"/>
      <c r="Y212" s="775"/>
      <c r="Z212" s="775"/>
    </row>
    <row r="213" spans="1:26" ht="15.75" customHeight="1" x14ac:dyDescent="0.25">
      <c r="A213" s="836"/>
      <c r="B213" s="836"/>
      <c r="C213" s="836"/>
      <c r="D213" s="837"/>
      <c r="E213" s="838"/>
      <c r="F213" s="839"/>
      <c r="G213" s="840"/>
      <c r="H213" s="775"/>
      <c r="I213" s="775"/>
      <c r="J213" s="775"/>
      <c r="K213" s="775"/>
      <c r="L213" s="775"/>
      <c r="M213" s="775"/>
      <c r="N213" s="775"/>
      <c r="O213" s="775"/>
      <c r="P213" s="775"/>
      <c r="Q213" s="775"/>
      <c r="R213" s="775"/>
      <c r="S213" s="775"/>
      <c r="T213" s="775"/>
      <c r="U213" s="775"/>
      <c r="V213" s="775"/>
      <c r="W213" s="775"/>
      <c r="X213" s="775"/>
      <c r="Y213" s="775"/>
      <c r="Z213" s="775"/>
    </row>
    <row r="214" spans="1:26" ht="15.75" customHeight="1" x14ac:dyDescent="0.25">
      <c r="A214" s="836"/>
      <c r="B214" s="836"/>
      <c r="C214" s="836"/>
      <c r="D214" s="837"/>
      <c r="E214" s="838"/>
      <c r="F214" s="839"/>
      <c r="G214" s="840"/>
      <c r="H214" s="775"/>
      <c r="I214" s="775"/>
      <c r="J214" s="775"/>
      <c r="K214" s="775"/>
      <c r="L214" s="775"/>
      <c r="M214" s="775"/>
      <c r="N214" s="775"/>
      <c r="O214" s="775"/>
      <c r="P214" s="775"/>
      <c r="Q214" s="775"/>
      <c r="R214" s="775"/>
      <c r="S214" s="775"/>
      <c r="T214" s="775"/>
      <c r="U214" s="775"/>
      <c r="V214" s="775"/>
      <c r="W214" s="775"/>
      <c r="X214" s="775"/>
      <c r="Y214" s="775"/>
      <c r="Z214" s="775"/>
    </row>
    <row r="215" spans="1:26" ht="15.75" customHeight="1" x14ac:dyDescent="0.25">
      <c r="A215" s="836"/>
      <c r="B215" s="836"/>
      <c r="C215" s="836"/>
      <c r="D215" s="837"/>
      <c r="E215" s="838"/>
      <c r="F215" s="839"/>
      <c r="G215" s="840"/>
      <c r="H215" s="775"/>
      <c r="I215" s="775"/>
      <c r="J215" s="775"/>
      <c r="K215" s="775"/>
      <c r="L215" s="775"/>
      <c r="M215" s="775"/>
      <c r="N215" s="775"/>
      <c r="O215" s="775"/>
      <c r="P215" s="775"/>
      <c r="Q215" s="775"/>
      <c r="R215" s="775"/>
      <c r="S215" s="775"/>
      <c r="T215" s="775"/>
      <c r="U215" s="775"/>
      <c r="V215" s="775"/>
      <c r="W215" s="775"/>
      <c r="X215" s="775"/>
      <c r="Y215" s="775"/>
      <c r="Z215" s="775"/>
    </row>
    <row r="216" spans="1:26" ht="15.75" customHeight="1" x14ac:dyDescent="0.25">
      <c r="A216" s="836"/>
      <c r="B216" s="836"/>
      <c r="C216" s="836"/>
      <c r="D216" s="837"/>
      <c r="E216" s="838"/>
      <c r="F216" s="839"/>
      <c r="G216" s="840"/>
      <c r="H216" s="775"/>
      <c r="I216" s="775"/>
      <c r="J216" s="775"/>
      <c r="K216" s="775"/>
      <c r="L216" s="775"/>
      <c r="M216" s="775"/>
      <c r="N216" s="775"/>
      <c r="O216" s="775"/>
      <c r="P216" s="775"/>
      <c r="Q216" s="775"/>
      <c r="R216" s="775"/>
      <c r="S216" s="775"/>
      <c r="T216" s="775"/>
      <c r="U216" s="775"/>
      <c r="V216" s="775"/>
      <c r="W216" s="775"/>
      <c r="X216" s="775"/>
      <c r="Y216" s="775"/>
      <c r="Z216" s="775"/>
    </row>
    <row r="217" spans="1:26" ht="15.75" customHeight="1" x14ac:dyDescent="0.25">
      <c r="A217" s="836"/>
      <c r="B217" s="836"/>
      <c r="C217" s="836"/>
      <c r="D217" s="837"/>
      <c r="E217" s="838"/>
      <c r="F217" s="839"/>
      <c r="G217" s="840"/>
      <c r="H217" s="775"/>
      <c r="I217" s="775"/>
      <c r="J217" s="775"/>
      <c r="K217" s="775"/>
      <c r="L217" s="775"/>
      <c r="M217" s="775"/>
      <c r="N217" s="775"/>
      <c r="O217" s="775"/>
      <c r="P217" s="775"/>
      <c r="Q217" s="775"/>
      <c r="R217" s="775"/>
      <c r="S217" s="775"/>
      <c r="T217" s="775"/>
      <c r="U217" s="775"/>
      <c r="V217" s="775"/>
      <c r="W217" s="775"/>
      <c r="X217" s="775"/>
      <c r="Y217" s="775"/>
      <c r="Z217" s="775"/>
    </row>
    <row r="218" spans="1:26" ht="15.75" customHeight="1" x14ac:dyDescent="0.25">
      <c r="A218" s="836"/>
      <c r="B218" s="836"/>
      <c r="C218" s="836"/>
      <c r="D218" s="837"/>
      <c r="E218" s="838"/>
      <c r="F218" s="839"/>
      <c r="G218" s="840"/>
      <c r="H218" s="775"/>
      <c r="I218" s="775"/>
      <c r="J218" s="775"/>
      <c r="K218" s="775"/>
      <c r="L218" s="775"/>
      <c r="M218" s="775"/>
      <c r="N218" s="775"/>
      <c r="O218" s="775"/>
      <c r="P218" s="775"/>
      <c r="Q218" s="775"/>
      <c r="R218" s="775"/>
      <c r="S218" s="775"/>
      <c r="T218" s="775"/>
      <c r="U218" s="775"/>
      <c r="V218" s="775"/>
      <c r="W218" s="775"/>
      <c r="X218" s="775"/>
      <c r="Y218" s="775"/>
      <c r="Z218" s="775"/>
    </row>
    <row r="219" spans="1:26" ht="15.75" customHeight="1" x14ac:dyDescent="0.25">
      <c r="A219" s="836"/>
      <c r="B219" s="836"/>
      <c r="C219" s="836"/>
      <c r="D219" s="837"/>
      <c r="E219" s="838"/>
      <c r="F219" s="839"/>
      <c r="G219" s="840"/>
      <c r="H219" s="775"/>
      <c r="I219" s="775"/>
      <c r="J219" s="775"/>
      <c r="K219" s="775"/>
      <c r="L219" s="775"/>
      <c r="M219" s="775"/>
      <c r="N219" s="775"/>
      <c r="O219" s="775"/>
      <c r="P219" s="775"/>
      <c r="Q219" s="775"/>
      <c r="R219" s="775"/>
      <c r="S219" s="775"/>
      <c r="T219" s="775"/>
      <c r="U219" s="775"/>
      <c r="V219" s="775"/>
      <c r="W219" s="775"/>
      <c r="X219" s="775"/>
      <c r="Y219" s="775"/>
      <c r="Z219" s="775"/>
    </row>
    <row r="220" spans="1:26" ht="15.75" customHeight="1" x14ac:dyDescent="0.25">
      <c r="A220" s="836"/>
      <c r="B220" s="836"/>
      <c r="C220" s="836"/>
      <c r="D220" s="837"/>
      <c r="E220" s="838"/>
      <c r="F220" s="839"/>
      <c r="G220" s="840"/>
      <c r="H220" s="775"/>
      <c r="I220" s="775"/>
      <c r="J220" s="775"/>
      <c r="K220" s="775"/>
      <c r="L220" s="775"/>
      <c r="M220" s="775"/>
      <c r="N220" s="775"/>
      <c r="O220" s="775"/>
      <c r="P220" s="775"/>
      <c r="Q220" s="775"/>
      <c r="R220" s="775"/>
      <c r="S220" s="775"/>
      <c r="T220" s="775"/>
      <c r="U220" s="775"/>
      <c r="V220" s="775"/>
      <c r="W220" s="775"/>
      <c r="X220" s="775"/>
      <c r="Y220" s="775"/>
      <c r="Z220" s="775"/>
    </row>
    <row r="221" spans="1:26" ht="15.75" customHeight="1" x14ac:dyDescent="0.25">
      <c r="A221" s="836"/>
      <c r="B221" s="836"/>
      <c r="C221" s="836"/>
      <c r="D221" s="837"/>
      <c r="E221" s="838"/>
      <c r="F221" s="839"/>
      <c r="G221" s="840"/>
      <c r="H221" s="775"/>
      <c r="I221" s="775"/>
      <c r="J221" s="775"/>
      <c r="K221" s="775"/>
      <c r="L221" s="775"/>
      <c r="M221" s="775"/>
      <c r="N221" s="775"/>
      <c r="O221" s="775"/>
      <c r="P221" s="775"/>
      <c r="Q221" s="775"/>
      <c r="R221" s="775"/>
      <c r="S221" s="775"/>
      <c r="T221" s="775"/>
      <c r="U221" s="775"/>
      <c r="V221" s="775"/>
      <c r="W221" s="775"/>
      <c r="X221" s="775"/>
      <c r="Y221" s="775"/>
      <c r="Z221" s="775"/>
    </row>
    <row r="222" spans="1:26" ht="15.75" customHeight="1" x14ac:dyDescent="0.25">
      <c r="A222" s="836"/>
      <c r="B222" s="836"/>
      <c r="C222" s="836"/>
      <c r="D222" s="837"/>
      <c r="E222" s="838"/>
      <c r="F222" s="839"/>
      <c r="G222" s="840"/>
      <c r="H222" s="775"/>
      <c r="I222" s="775"/>
      <c r="J222" s="775"/>
      <c r="K222" s="775"/>
      <c r="L222" s="775"/>
      <c r="M222" s="775"/>
      <c r="N222" s="775"/>
      <c r="O222" s="775"/>
      <c r="P222" s="775"/>
      <c r="Q222" s="775"/>
      <c r="R222" s="775"/>
      <c r="S222" s="775"/>
      <c r="T222" s="775"/>
      <c r="U222" s="775"/>
      <c r="V222" s="775"/>
      <c r="W222" s="775"/>
      <c r="X222" s="775"/>
      <c r="Y222" s="775"/>
      <c r="Z222" s="775"/>
    </row>
    <row r="223" spans="1:26" ht="15.75" customHeight="1" x14ac:dyDescent="0.25">
      <c r="A223" s="836"/>
      <c r="B223" s="836"/>
      <c r="C223" s="836"/>
      <c r="D223" s="837"/>
      <c r="E223" s="838"/>
      <c r="F223" s="839"/>
      <c r="G223" s="840"/>
      <c r="H223" s="775"/>
      <c r="I223" s="775"/>
      <c r="J223" s="775"/>
      <c r="K223" s="775"/>
      <c r="L223" s="775"/>
      <c r="M223" s="775"/>
      <c r="N223" s="775"/>
      <c r="O223" s="775"/>
      <c r="P223" s="775"/>
      <c r="Q223" s="775"/>
      <c r="R223" s="775"/>
      <c r="S223" s="775"/>
      <c r="T223" s="775"/>
      <c r="U223" s="775"/>
      <c r="V223" s="775"/>
      <c r="W223" s="775"/>
      <c r="X223" s="775"/>
      <c r="Y223" s="775"/>
      <c r="Z223" s="775"/>
    </row>
    <row r="224" spans="1:26" ht="15.75" customHeight="1" x14ac:dyDescent="0.25">
      <c r="A224" s="836"/>
      <c r="B224" s="836"/>
      <c r="C224" s="836"/>
      <c r="D224" s="837"/>
      <c r="E224" s="838"/>
      <c r="F224" s="839"/>
      <c r="G224" s="840"/>
      <c r="H224" s="775"/>
      <c r="I224" s="775"/>
      <c r="J224" s="775"/>
      <c r="K224" s="775"/>
      <c r="L224" s="775"/>
      <c r="M224" s="775"/>
      <c r="N224" s="775"/>
      <c r="O224" s="775"/>
      <c r="P224" s="775"/>
      <c r="Q224" s="775"/>
      <c r="R224" s="775"/>
      <c r="S224" s="775"/>
      <c r="T224" s="775"/>
      <c r="U224" s="775"/>
      <c r="V224" s="775"/>
      <c r="W224" s="775"/>
      <c r="X224" s="775"/>
      <c r="Y224" s="775"/>
      <c r="Z224" s="775"/>
    </row>
    <row r="225" spans="1:26" ht="15.75" customHeight="1" x14ac:dyDescent="0.25">
      <c r="A225" s="836"/>
      <c r="B225" s="836"/>
      <c r="C225" s="836"/>
      <c r="D225" s="837"/>
      <c r="E225" s="838"/>
      <c r="F225" s="839"/>
      <c r="G225" s="840"/>
      <c r="H225" s="775"/>
      <c r="I225" s="775"/>
      <c r="J225" s="775"/>
      <c r="K225" s="775"/>
      <c r="L225" s="775"/>
      <c r="M225" s="775"/>
      <c r="N225" s="775"/>
      <c r="O225" s="775"/>
      <c r="P225" s="775"/>
      <c r="Q225" s="775"/>
      <c r="R225" s="775"/>
      <c r="S225" s="775"/>
      <c r="T225" s="775"/>
      <c r="U225" s="775"/>
      <c r="V225" s="775"/>
      <c r="W225" s="775"/>
      <c r="X225" s="775"/>
      <c r="Y225" s="775"/>
      <c r="Z225" s="775"/>
    </row>
    <row r="226" spans="1:26" ht="15.75" customHeight="1" x14ac:dyDescent="0.25">
      <c r="A226" s="836"/>
      <c r="B226" s="836"/>
      <c r="C226" s="836"/>
      <c r="D226" s="837"/>
      <c r="E226" s="838"/>
      <c r="F226" s="839"/>
      <c r="G226" s="840"/>
      <c r="H226" s="775"/>
      <c r="I226" s="775"/>
      <c r="J226" s="775"/>
      <c r="K226" s="775"/>
      <c r="L226" s="775"/>
      <c r="M226" s="775"/>
      <c r="N226" s="775"/>
      <c r="O226" s="775"/>
      <c r="P226" s="775"/>
      <c r="Q226" s="775"/>
      <c r="R226" s="775"/>
      <c r="S226" s="775"/>
      <c r="T226" s="775"/>
      <c r="U226" s="775"/>
      <c r="V226" s="775"/>
      <c r="W226" s="775"/>
      <c r="X226" s="775"/>
      <c r="Y226" s="775"/>
      <c r="Z226" s="775"/>
    </row>
    <row r="227" spans="1:26" ht="15.75" customHeight="1" x14ac:dyDescent="0.25">
      <c r="A227" s="836"/>
      <c r="B227" s="836"/>
      <c r="C227" s="836"/>
      <c r="D227" s="837"/>
      <c r="E227" s="838"/>
      <c r="F227" s="839"/>
      <c r="G227" s="840"/>
      <c r="H227" s="775"/>
      <c r="I227" s="775"/>
      <c r="J227" s="775"/>
      <c r="K227" s="775"/>
      <c r="L227" s="775"/>
      <c r="M227" s="775"/>
      <c r="N227" s="775"/>
      <c r="O227" s="775"/>
      <c r="P227" s="775"/>
      <c r="Q227" s="775"/>
      <c r="R227" s="775"/>
      <c r="S227" s="775"/>
      <c r="T227" s="775"/>
      <c r="U227" s="775"/>
      <c r="V227" s="775"/>
      <c r="W227" s="775"/>
      <c r="X227" s="775"/>
      <c r="Y227" s="775"/>
      <c r="Z227" s="775"/>
    </row>
    <row r="228" spans="1:26" ht="15.75" customHeight="1" x14ac:dyDescent="0.25">
      <c r="A228" s="836"/>
      <c r="B228" s="836"/>
      <c r="C228" s="836"/>
      <c r="D228" s="837"/>
      <c r="E228" s="838"/>
      <c r="F228" s="839"/>
      <c r="G228" s="840"/>
      <c r="H228" s="775"/>
      <c r="I228" s="775"/>
      <c r="J228" s="775"/>
      <c r="K228" s="775"/>
      <c r="L228" s="775"/>
      <c r="M228" s="775"/>
      <c r="N228" s="775"/>
      <c r="O228" s="775"/>
      <c r="P228" s="775"/>
      <c r="Q228" s="775"/>
      <c r="R228" s="775"/>
      <c r="S228" s="775"/>
      <c r="T228" s="775"/>
      <c r="U228" s="775"/>
      <c r="V228" s="775"/>
      <c r="W228" s="775"/>
      <c r="X228" s="775"/>
      <c r="Y228" s="775"/>
      <c r="Z228" s="775"/>
    </row>
    <row r="229" spans="1:26" ht="15.75" customHeight="1" x14ac:dyDescent="0.25">
      <c r="A229" s="836"/>
      <c r="B229" s="836"/>
      <c r="C229" s="836"/>
      <c r="D229" s="837"/>
      <c r="E229" s="838"/>
      <c r="F229" s="839"/>
      <c r="G229" s="840"/>
      <c r="H229" s="775"/>
      <c r="I229" s="775"/>
      <c r="J229" s="775"/>
      <c r="K229" s="775"/>
      <c r="L229" s="775"/>
      <c r="M229" s="775"/>
      <c r="N229" s="775"/>
      <c r="O229" s="775"/>
      <c r="P229" s="775"/>
      <c r="Q229" s="775"/>
      <c r="R229" s="775"/>
      <c r="S229" s="775"/>
      <c r="T229" s="775"/>
      <c r="U229" s="775"/>
      <c r="V229" s="775"/>
      <c r="W229" s="775"/>
      <c r="X229" s="775"/>
      <c r="Y229" s="775"/>
      <c r="Z229" s="775"/>
    </row>
    <row r="230" spans="1:26" ht="15.75" customHeight="1" x14ac:dyDescent="0.25">
      <c r="A230" s="836"/>
      <c r="B230" s="836"/>
      <c r="C230" s="836"/>
      <c r="D230" s="837"/>
      <c r="E230" s="838"/>
      <c r="F230" s="839"/>
      <c r="G230" s="840"/>
      <c r="H230" s="775"/>
      <c r="I230" s="775"/>
      <c r="J230" s="775"/>
      <c r="K230" s="775"/>
      <c r="L230" s="775"/>
      <c r="M230" s="775"/>
      <c r="N230" s="775"/>
      <c r="O230" s="775"/>
      <c r="P230" s="775"/>
      <c r="Q230" s="775"/>
      <c r="R230" s="775"/>
      <c r="S230" s="775"/>
      <c r="T230" s="775"/>
      <c r="U230" s="775"/>
      <c r="V230" s="775"/>
      <c r="W230" s="775"/>
      <c r="X230" s="775"/>
      <c r="Y230" s="775"/>
      <c r="Z230" s="775"/>
    </row>
    <row r="231" spans="1:26" ht="15.75" customHeight="1" x14ac:dyDescent="0.25">
      <c r="A231" s="836"/>
      <c r="B231" s="836"/>
      <c r="C231" s="836"/>
      <c r="D231" s="837"/>
      <c r="E231" s="838"/>
      <c r="F231" s="839"/>
      <c r="G231" s="840"/>
      <c r="H231" s="775"/>
      <c r="I231" s="775"/>
      <c r="J231" s="775"/>
      <c r="K231" s="775"/>
      <c r="L231" s="775"/>
      <c r="M231" s="775"/>
      <c r="N231" s="775"/>
      <c r="O231" s="775"/>
      <c r="P231" s="775"/>
      <c r="Q231" s="775"/>
      <c r="R231" s="775"/>
      <c r="S231" s="775"/>
      <c r="T231" s="775"/>
      <c r="U231" s="775"/>
      <c r="V231" s="775"/>
      <c r="W231" s="775"/>
      <c r="X231" s="775"/>
      <c r="Y231" s="775"/>
      <c r="Z231" s="775"/>
    </row>
    <row r="232" spans="1:26" ht="15.75" customHeight="1" x14ac:dyDescent="0.25">
      <c r="A232" s="836"/>
      <c r="B232" s="836"/>
      <c r="C232" s="836"/>
      <c r="D232" s="837"/>
      <c r="E232" s="838"/>
      <c r="F232" s="839"/>
      <c r="G232" s="840"/>
      <c r="H232" s="775"/>
      <c r="I232" s="775"/>
      <c r="J232" s="775"/>
      <c r="K232" s="775"/>
      <c r="L232" s="775"/>
      <c r="M232" s="775"/>
      <c r="N232" s="775"/>
      <c r="O232" s="775"/>
      <c r="P232" s="775"/>
      <c r="Q232" s="775"/>
      <c r="R232" s="775"/>
      <c r="S232" s="775"/>
      <c r="T232" s="775"/>
      <c r="U232" s="775"/>
      <c r="V232" s="775"/>
      <c r="W232" s="775"/>
      <c r="X232" s="775"/>
      <c r="Y232" s="775"/>
      <c r="Z232" s="775"/>
    </row>
    <row r="233" spans="1:26" ht="15.75" customHeight="1" x14ac:dyDescent="0.25">
      <c r="A233" s="836"/>
      <c r="B233" s="836"/>
      <c r="C233" s="836"/>
      <c r="D233" s="837"/>
      <c r="E233" s="838"/>
      <c r="F233" s="839"/>
      <c r="G233" s="840"/>
      <c r="H233" s="775"/>
      <c r="I233" s="775"/>
      <c r="J233" s="775"/>
      <c r="K233" s="775"/>
      <c r="L233" s="775"/>
      <c r="M233" s="775"/>
      <c r="N233" s="775"/>
      <c r="O233" s="775"/>
      <c r="P233" s="775"/>
      <c r="Q233" s="775"/>
      <c r="R233" s="775"/>
      <c r="S233" s="775"/>
      <c r="T233" s="775"/>
      <c r="U233" s="775"/>
      <c r="V233" s="775"/>
      <c r="W233" s="775"/>
      <c r="X233" s="775"/>
      <c r="Y233" s="775"/>
      <c r="Z233" s="775"/>
    </row>
    <row r="234" spans="1:26" ht="15.75" customHeight="1" x14ac:dyDescent="0.25">
      <c r="A234" s="836"/>
      <c r="B234" s="836"/>
      <c r="C234" s="836"/>
      <c r="D234" s="837"/>
      <c r="E234" s="838"/>
      <c r="F234" s="839"/>
      <c r="G234" s="840"/>
      <c r="H234" s="775"/>
      <c r="I234" s="775"/>
      <c r="J234" s="775"/>
      <c r="K234" s="775"/>
      <c r="L234" s="775"/>
      <c r="M234" s="775"/>
      <c r="N234" s="775"/>
      <c r="O234" s="775"/>
      <c r="P234" s="775"/>
      <c r="Q234" s="775"/>
      <c r="R234" s="775"/>
      <c r="S234" s="775"/>
      <c r="T234" s="775"/>
      <c r="U234" s="775"/>
      <c r="V234" s="775"/>
      <c r="W234" s="775"/>
      <c r="X234" s="775"/>
      <c r="Y234" s="775"/>
      <c r="Z234" s="775"/>
    </row>
    <row r="235" spans="1:26" ht="15.75" customHeight="1" x14ac:dyDescent="0.25">
      <c r="A235" s="836"/>
      <c r="B235" s="836"/>
      <c r="C235" s="836"/>
      <c r="D235" s="837"/>
      <c r="E235" s="838"/>
      <c r="F235" s="839"/>
      <c r="G235" s="840"/>
      <c r="H235" s="775"/>
      <c r="I235" s="775"/>
      <c r="J235" s="775"/>
      <c r="K235" s="775"/>
      <c r="L235" s="775"/>
      <c r="M235" s="775"/>
      <c r="N235" s="775"/>
      <c r="O235" s="775"/>
      <c r="P235" s="775"/>
      <c r="Q235" s="775"/>
      <c r="R235" s="775"/>
      <c r="S235" s="775"/>
      <c r="T235" s="775"/>
      <c r="U235" s="775"/>
      <c r="V235" s="775"/>
      <c r="W235" s="775"/>
      <c r="X235" s="775"/>
      <c r="Y235" s="775"/>
      <c r="Z235" s="775"/>
    </row>
    <row r="236" spans="1:26" ht="15.75" customHeight="1" x14ac:dyDescent="0.25">
      <c r="A236" s="836"/>
      <c r="B236" s="836"/>
      <c r="C236" s="836"/>
      <c r="D236" s="837"/>
      <c r="E236" s="838"/>
      <c r="F236" s="839"/>
      <c r="G236" s="840"/>
      <c r="H236" s="775"/>
      <c r="I236" s="775"/>
      <c r="J236" s="775"/>
      <c r="K236" s="775"/>
      <c r="L236" s="775"/>
      <c r="M236" s="775"/>
      <c r="N236" s="775"/>
      <c r="O236" s="775"/>
      <c r="P236" s="775"/>
      <c r="Q236" s="775"/>
      <c r="R236" s="775"/>
      <c r="S236" s="775"/>
      <c r="T236" s="775"/>
      <c r="U236" s="775"/>
      <c r="V236" s="775"/>
      <c r="W236" s="775"/>
      <c r="X236" s="775"/>
      <c r="Y236" s="775"/>
      <c r="Z236" s="775"/>
    </row>
    <row r="237" spans="1:26" ht="15.75" customHeight="1" x14ac:dyDescent="0.25">
      <c r="A237" s="836"/>
      <c r="B237" s="836"/>
      <c r="C237" s="836"/>
      <c r="D237" s="837"/>
      <c r="E237" s="838"/>
      <c r="F237" s="839"/>
      <c r="G237" s="840"/>
      <c r="H237" s="775"/>
      <c r="I237" s="775"/>
      <c r="J237" s="775"/>
      <c r="K237" s="775"/>
      <c r="L237" s="775"/>
      <c r="M237" s="775"/>
      <c r="N237" s="775"/>
      <c r="O237" s="775"/>
      <c r="P237" s="775"/>
      <c r="Q237" s="775"/>
      <c r="R237" s="775"/>
      <c r="S237" s="775"/>
      <c r="T237" s="775"/>
      <c r="U237" s="775"/>
      <c r="V237" s="775"/>
      <c r="W237" s="775"/>
      <c r="X237" s="775"/>
      <c r="Y237" s="775"/>
      <c r="Z237" s="775"/>
    </row>
    <row r="238" spans="1:26" ht="15.75" customHeight="1" x14ac:dyDescent="0.25">
      <c r="A238" s="836"/>
      <c r="B238" s="836"/>
      <c r="C238" s="836"/>
      <c r="D238" s="837"/>
      <c r="E238" s="838"/>
      <c r="F238" s="839"/>
      <c r="G238" s="840"/>
      <c r="H238" s="775"/>
      <c r="I238" s="775"/>
      <c r="J238" s="775"/>
      <c r="K238" s="775"/>
      <c r="L238" s="775"/>
      <c r="M238" s="775"/>
      <c r="N238" s="775"/>
      <c r="O238" s="775"/>
      <c r="P238" s="775"/>
      <c r="Q238" s="775"/>
      <c r="R238" s="775"/>
      <c r="S238" s="775"/>
      <c r="T238" s="775"/>
      <c r="U238" s="775"/>
      <c r="V238" s="775"/>
      <c r="W238" s="775"/>
      <c r="X238" s="775"/>
      <c r="Y238" s="775"/>
      <c r="Z238" s="775"/>
    </row>
    <row r="239" spans="1:26" ht="15.75" customHeight="1" x14ac:dyDescent="0.25">
      <c r="A239" s="836"/>
      <c r="B239" s="836"/>
      <c r="C239" s="836"/>
      <c r="D239" s="837"/>
      <c r="E239" s="838"/>
      <c r="F239" s="839"/>
      <c r="G239" s="840"/>
      <c r="H239" s="775"/>
      <c r="I239" s="775"/>
      <c r="J239" s="775"/>
      <c r="K239" s="775"/>
      <c r="L239" s="775"/>
      <c r="M239" s="775"/>
      <c r="N239" s="775"/>
      <c r="O239" s="775"/>
      <c r="P239" s="775"/>
      <c r="Q239" s="775"/>
      <c r="R239" s="775"/>
      <c r="S239" s="775"/>
      <c r="T239" s="775"/>
      <c r="U239" s="775"/>
      <c r="V239" s="775"/>
      <c r="W239" s="775"/>
      <c r="X239" s="775"/>
      <c r="Y239" s="775"/>
      <c r="Z239" s="775"/>
    </row>
    <row r="240" spans="1:26" ht="15.75" customHeight="1" x14ac:dyDescent="0.25">
      <c r="A240" s="836"/>
      <c r="B240" s="836"/>
      <c r="C240" s="836"/>
      <c r="D240" s="837"/>
      <c r="E240" s="838"/>
      <c r="F240" s="839"/>
      <c r="G240" s="840"/>
      <c r="H240" s="775"/>
      <c r="I240" s="775"/>
      <c r="J240" s="775"/>
      <c r="K240" s="775"/>
      <c r="L240" s="775"/>
      <c r="M240" s="775"/>
      <c r="N240" s="775"/>
      <c r="O240" s="775"/>
      <c r="P240" s="775"/>
      <c r="Q240" s="775"/>
      <c r="R240" s="775"/>
      <c r="S240" s="775"/>
      <c r="T240" s="775"/>
      <c r="U240" s="775"/>
      <c r="V240" s="775"/>
      <c r="W240" s="775"/>
      <c r="X240" s="775"/>
      <c r="Y240" s="775"/>
      <c r="Z240" s="775"/>
    </row>
    <row r="241" spans="1:26" ht="15.75" customHeight="1" x14ac:dyDescent="0.25">
      <c r="A241" s="836"/>
      <c r="B241" s="836"/>
      <c r="C241" s="836"/>
      <c r="D241" s="837"/>
      <c r="E241" s="838"/>
      <c r="F241" s="839"/>
      <c r="G241" s="840"/>
      <c r="H241" s="775"/>
      <c r="I241" s="775"/>
      <c r="J241" s="775"/>
      <c r="K241" s="775"/>
      <c r="L241" s="775"/>
      <c r="M241" s="775"/>
      <c r="N241" s="775"/>
      <c r="O241" s="775"/>
      <c r="P241" s="775"/>
      <c r="Q241" s="775"/>
      <c r="R241" s="775"/>
      <c r="S241" s="775"/>
      <c r="T241" s="775"/>
      <c r="U241" s="775"/>
      <c r="V241" s="775"/>
      <c r="W241" s="775"/>
      <c r="X241" s="775"/>
      <c r="Y241" s="775"/>
      <c r="Z241" s="775"/>
    </row>
    <row r="242" spans="1:26" ht="15.75" customHeight="1" x14ac:dyDescent="0.25">
      <c r="A242" s="836"/>
      <c r="B242" s="836"/>
      <c r="C242" s="836"/>
      <c r="D242" s="837"/>
      <c r="E242" s="838"/>
      <c r="F242" s="839"/>
      <c r="G242" s="840"/>
      <c r="H242" s="775"/>
      <c r="I242" s="775"/>
      <c r="J242" s="775"/>
      <c r="K242" s="775"/>
      <c r="L242" s="775"/>
      <c r="M242" s="775"/>
      <c r="N242" s="775"/>
      <c r="O242" s="775"/>
      <c r="P242" s="775"/>
      <c r="Q242" s="775"/>
      <c r="R242" s="775"/>
      <c r="S242" s="775"/>
      <c r="T242" s="775"/>
      <c r="U242" s="775"/>
      <c r="V242" s="775"/>
      <c r="W242" s="775"/>
      <c r="X242" s="775"/>
      <c r="Y242" s="775"/>
      <c r="Z242" s="775"/>
    </row>
    <row r="243" spans="1:26" ht="15.75" customHeight="1" x14ac:dyDescent="0.25">
      <c r="A243" s="836"/>
      <c r="B243" s="836"/>
      <c r="C243" s="836"/>
      <c r="D243" s="837"/>
      <c r="E243" s="838"/>
      <c r="F243" s="839"/>
      <c r="G243" s="840"/>
      <c r="H243" s="775"/>
      <c r="I243" s="775"/>
      <c r="J243" s="775"/>
      <c r="K243" s="775"/>
      <c r="L243" s="775"/>
      <c r="M243" s="775"/>
      <c r="N243" s="775"/>
      <c r="O243" s="775"/>
      <c r="P243" s="775"/>
      <c r="Q243" s="775"/>
      <c r="R243" s="775"/>
      <c r="S243" s="775"/>
      <c r="T243" s="775"/>
      <c r="U243" s="775"/>
      <c r="V243" s="775"/>
      <c r="W243" s="775"/>
      <c r="X243" s="775"/>
      <c r="Y243" s="775"/>
      <c r="Z243" s="775"/>
    </row>
    <row r="244" spans="1:26" ht="15.75" customHeight="1" x14ac:dyDescent="0.25">
      <c r="A244" s="836"/>
      <c r="B244" s="836"/>
      <c r="C244" s="836"/>
      <c r="D244" s="837"/>
      <c r="E244" s="838"/>
      <c r="F244" s="839"/>
      <c r="G244" s="840"/>
      <c r="H244" s="775"/>
      <c r="I244" s="775"/>
      <c r="J244" s="775"/>
      <c r="K244" s="775"/>
      <c r="L244" s="775"/>
      <c r="M244" s="775"/>
      <c r="N244" s="775"/>
      <c r="O244" s="775"/>
      <c r="P244" s="775"/>
      <c r="Q244" s="775"/>
      <c r="R244" s="775"/>
      <c r="S244" s="775"/>
      <c r="T244" s="775"/>
      <c r="U244" s="775"/>
      <c r="V244" s="775"/>
      <c r="W244" s="775"/>
      <c r="X244" s="775"/>
      <c r="Y244" s="775"/>
      <c r="Z244" s="775"/>
    </row>
    <row r="245" spans="1:26" ht="15.75" customHeight="1" x14ac:dyDescent="0.25">
      <c r="A245" s="836"/>
      <c r="B245" s="836"/>
      <c r="C245" s="836"/>
      <c r="D245" s="837"/>
      <c r="E245" s="838"/>
      <c r="F245" s="839"/>
      <c r="G245" s="840"/>
      <c r="H245" s="775"/>
      <c r="I245" s="775"/>
      <c r="J245" s="775"/>
      <c r="K245" s="775"/>
      <c r="L245" s="775"/>
      <c r="M245" s="775"/>
      <c r="N245" s="775"/>
      <c r="O245" s="775"/>
      <c r="P245" s="775"/>
      <c r="Q245" s="775"/>
      <c r="R245" s="775"/>
      <c r="S245" s="775"/>
      <c r="T245" s="775"/>
      <c r="U245" s="775"/>
      <c r="V245" s="775"/>
      <c r="W245" s="775"/>
      <c r="X245" s="775"/>
      <c r="Y245" s="775"/>
      <c r="Z245" s="775"/>
    </row>
    <row r="246" spans="1:26" ht="15.75" customHeight="1" x14ac:dyDescent="0.25">
      <c r="A246" s="836"/>
      <c r="B246" s="836"/>
      <c r="C246" s="836"/>
      <c r="D246" s="837"/>
      <c r="E246" s="838"/>
      <c r="F246" s="839"/>
      <c r="G246" s="840"/>
      <c r="H246" s="775"/>
      <c r="I246" s="775"/>
      <c r="J246" s="775"/>
      <c r="K246" s="775"/>
      <c r="L246" s="775"/>
      <c r="M246" s="775"/>
      <c r="N246" s="775"/>
      <c r="O246" s="775"/>
      <c r="P246" s="775"/>
      <c r="Q246" s="775"/>
      <c r="R246" s="775"/>
      <c r="S246" s="775"/>
      <c r="T246" s="775"/>
      <c r="U246" s="775"/>
      <c r="V246" s="775"/>
      <c r="W246" s="775"/>
      <c r="X246" s="775"/>
      <c r="Y246" s="775"/>
      <c r="Z246" s="775"/>
    </row>
    <row r="247" spans="1:26" ht="15.75" customHeight="1" x14ac:dyDescent="0.25">
      <c r="A247" s="836"/>
      <c r="B247" s="836"/>
      <c r="C247" s="836"/>
      <c r="D247" s="837"/>
      <c r="E247" s="838"/>
      <c r="F247" s="839"/>
      <c r="G247" s="840"/>
      <c r="H247" s="775"/>
      <c r="I247" s="775"/>
      <c r="J247" s="775"/>
      <c r="K247" s="775"/>
      <c r="L247" s="775"/>
      <c r="M247" s="775"/>
      <c r="N247" s="775"/>
      <c r="O247" s="775"/>
      <c r="P247" s="775"/>
      <c r="Q247" s="775"/>
      <c r="R247" s="775"/>
      <c r="S247" s="775"/>
      <c r="T247" s="775"/>
      <c r="U247" s="775"/>
      <c r="V247" s="775"/>
      <c r="W247" s="775"/>
      <c r="X247" s="775"/>
      <c r="Y247" s="775"/>
      <c r="Z247" s="775"/>
    </row>
    <row r="248" spans="1:26" ht="15.75" customHeight="1" x14ac:dyDescent="0.25">
      <c r="A248" s="836"/>
      <c r="B248" s="836"/>
      <c r="C248" s="836"/>
      <c r="D248" s="837"/>
      <c r="E248" s="838"/>
      <c r="F248" s="839"/>
      <c r="G248" s="840"/>
      <c r="H248" s="775"/>
      <c r="I248" s="775"/>
      <c r="J248" s="775"/>
      <c r="K248" s="775"/>
      <c r="L248" s="775"/>
      <c r="M248" s="775"/>
      <c r="N248" s="775"/>
      <c r="O248" s="775"/>
      <c r="P248" s="775"/>
      <c r="Q248" s="775"/>
      <c r="R248" s="775"/>
      <c r="S248" s="775"/>
      <c r="T248" s="775"/>
      <c r="U248" s="775"/>
      <c r="V248" s="775"/>
      <c r="W248" s="775"/>
      <c r="X248" s="775"/>
      <c r="Y248" s="775"/>
      <c r="Z248" s="775"/>
    </row>
    <row r="249" spans="1:26" ht="15.75" customHeight="1" x14ac:dyDescent="0.25">
      <c r="A249" s="836"/>
      <c r="B249" s="836"/>
      <c r="C249" s="836"/>
      <c r="D249" s="837"/>
      <c r="E249" s="838"/>
      <c r="F249" s="839"/>
      <c r="G249" s="840"/>
      <c r="H249" s="775"/>
      <c r="I249" s="775"/>
      <c r="J249" s="775"/>
      <c r="K249" s="775"/>
      <c r="L249" s="775"/>
      <c r="M249" s="775"/>
      <c r="N249" s="775"/>
      <c r="O249" s="775"/>
      <c r="P249" s="775"/>
      <c r="Q249" s="775"/>
      <c r="R249" s="775"/>
      <c r="S249" s="775"/>
      <c r="T249" s="775"/>
      <c r="U249" s="775"/>
      <c r="V249" s="775"/>
      <c r="W249" s="775"/>
      <c r="X249" s="775"/>
      <c r="Y249" s="775"/>
      <c r="Z249" s="775"/>
    </row>
    <row r="250" spans="1:26" ht="15.75" customHeight="1" x14ac:dyDescent="0.25">
      <c r="A250" s="836"/>
      <c r="B250" s="836"/>
      <c r="C250" s="836"/>
      <c r="D250" s="837"/>
      <c r="E250" s="838"/>
      <c r="F250" s="839"/>
      <c r="G250" s="840"/>
      <c r="H250" s="775"/>
      <c r="I250" s="775"/>
      <c r="J250" s="775"/>
      <c r="K250" s="775"/>
      <c r="L250" s="775"/>
      <c r="M250" s="775"/>
      <c r="N250" s="775"/>
      <c r="O250" s="775"/>
      <c r="P250" s="775"/>
      <c r="Q250" s="775"/>
      <c r="R250" s="775"/>
      <c r="S250" s="775"/>
      <c r="T250" s="775"/>
      <c r="U250" s="775"/>
      <c r="V250" s="775"/>
      <c r="W250" s="775"/>
      <c r="X250" s="775"/>
      <c r="Y250" s="775"/>
      <c r="Z250" s="775"/>
    </row>
    <row r="251" spans="1:26" ht="15.75" customHeight="1" x14ac:dyDescent="0.25">
      <c r="A251" s="836"/>
      <c r="B251" s="836"/>
      <c r="C251" s="836"/>
      <c r="D251" s="837"/>
      <c r="E251" s="838"/>
      <c r="F251" s="839"/>
      <c r="G251" s="840"/>
      <c r="H251" s="775"/>
      <c r="I251" s="775"/>
      <c r="J251" s="775"/>
      <c r="K251" s="775"/>
      <c r="L251" s="775"/>
      <c r="M251" s="775"/>
      <c r="N251" s="775"/>
      <c r="O251" s="775"/>
      <c r="P251" s="775"/>
      <c r="Q251" s="775"/>
      <c r="R251" s="775"/>
      <c r="S251" s="775"/>
      <c r="T251" s="775"/>
      <c r="U251" s="775"/>
      <c r="V251" s="775"/>
      <c r="W251" s="775"/>
      <c r="X251" s="775"/>
      <c r="Y251" s="775"/>
      <c r="Z251" s="775"/>
    </row>
    <row r="252" spans="1:26" ht="15.75" customHeight="1" x14ac:dyDescent="0.25">
      <c r="A252" s="836"/>
      <c r="B252" s="836"/>
      <c r="C252" s="836"/>
      <c r="D252" s="837"/>
      <c r="E252" s="838"/>
      <c r="F252" s="839"/>
      <c r="G252" s="840"/>
      <c r="H252" s="775"/>
      <c r="I252" s="775"/>
      <c r="J252" s="775"/>
      <c r="K252" s="775"/>
      <c r="L252" s="775"/>
      <c r="M252" s="775"/>
      <c r="N252" s="775"/>
      <c r="O252" s="775"/>
      <c r="P252" s="775"/>
      <c r="Q252" s="775"/>
      <c r="R252" s="775"/>
      <c r="S252" s="775"/>
      <c r="T252" s="775"/>
      <c r="U252" s="775"/>
      <c r="V252" s="775"/>
      <c r="W252" s="775"/>
      <c r="X252" s="775"/>
      <c r="Y252" s="775"/>
      <c r="Z252" s="775"/>
    </row>
    <row r="253" spans="1:26" ht="15.75" customHeight="1" x14ac:dyDescent="0.25">
      <c r="A253" s="836"/>
      <c r="B253" s="836"/>
      <c r="C253" s="836"/>
      <c r="D253" s="837"/>
      <c r="E253" s="838"/>
      <c r="F253" s="839"/>
      <c r="G253" s="840"/>
      <c r="H253" s="775"/>
      <c r="I253" s="775"/>
      <c r="J253" s="775"/>
      <c r="K253" s="775"/>
      <c r="L253" s="775"/>
      <c r="M253" s="775"/>
      <c r="N253" s="775"/>
      <c r="O253" s="775"/>
      <c r="P253" s="775"/>
      <c r="Q253" s="775"/>
      <c r="R253" s="775"/>
      <c r="S253" s="775"/>
      <c r="T253" s="775"/>
      <c r="U253" s="775"/>
      <c r="V253" s="775"/>
      <c r="W253" s="775"/>
      <c r="X253" s="775"/>
      <c r="Y253" s="775"/>
      <c r="Z253" s="775"/>
    </row>
    <row r="254" spans="1:26" ht="15.75" customHeight="1" x14ac:dyDescent="0.25">
      <c r="A254" s="836"/>
      <c r="B254" s="836"/>
      <c r="C254" s="836"/>
      <c r="D254" s="837"/>
      <c r="E254" s="838"/>
      <c r="F254" s="839"/>
      <c r="G254" s="840"/>
      <c r="H254" s="775"/>
      <c r="I254" s="775"/>
      <c r="J254" s="775"/>
      <c r="K254" s="775"/>
      <c r="L254" s="775"/>
      <c r="M254" s="775"/>
      <c r="N254" s="775"/>
      <c r="O254" s="775"/>
      <c r="P254" s="775"/>
      <c r="Q254" s="775"/>
      <c r="R254" s="775"/>
      <c r="S254" s="775"/>
      <c r="T254" s="775"/>
      <c r="U254" s="775"/>
      <c r="V254" s="775"/>
      <c r="W254" s="775"/>
      <c r="X254" s="775"/>
      <c r="Y254" s="775"/>
      <c r="Z254" s="775"/>
    </row>
    <row r="255" spans="1:26" ht="15.75" customHeight="1" x14ac:dyDescent="0.25">
      <c r="A255" s="836"/>
      <c r="B255" s="836"/>
      <c r="C255" s="836"/>
      <c r="D255" s="837"/>
      <c r="E255" s="838"/>
      <c r="F255" s="839"/>
      <c r="G255" s="840"/>
      <c r="H255" s="775"/>
      <c r="I255" s="775"/>
      <c r="J255" s="775"/>
      <c r="K255" s="775"/>
      <c r="L255" s="775"/>
      <c r="M255" s="775"/>
      <c r="N255" s="775"/>
      <c r="O255" s="775"/>
      <c r="P255" s="775"/>
      <c r="Q255" s="775"/>
      <c r="R255" s="775"/>
      <c r="S255" s="775"/>
      <c r="T255" s="775"/>
      <c r="U255" s="775"/>
      <c r="V255" s="775"/>
      <c r="W255" s="775"/>
      <c r="X255" s="775"/>
      <c r="Y255" s="775"/>
      <c r="Z255" s="775"/>
    </row>
    <row r="256" spans="1:26" ht="15.75" customHeight="1" x14ac:dyDescent="0.25">
      <c r="A256" s="836"/>
      <c r="B256" s="836"/>
      <c r="C256" s="836"/>
      <c r="D256" s="837"/>
      <c r="E256" s="838"/>
      <c r="F256" s="839"/>
      <c r="G256" s="840"/>
      <c r="H256" s="775"/>
      <c r="I256" s="775"/>
      <c r="J256" s="775"/>
      <c r="K256" s="775"/>
      <c r="L256" s="775"/>
      <c r="M256" s="775"/>
      <c r="N256" s="775"/>
      <c r="O256" s="775"/>
      <c r="P256" s="775"/>
      <c r="Q256" s="775"/>
      <c r="R256" s="775"/>
      <c r="S256" s="775"/>
      <c r="T256" s="775"/>
      <c r="U256" s="775"/>
      <c r="V256" s="775"/>
      <c r="W256" s="775"/>
      <c r="X256" s="775"/>
      <c r="Y256" s="775"/>
      <c r="Z256" s="775"/>
    </row>
    <row r="257" spans="1:26" ht="15.75" customHeight="1" x14ac:dyDescent="0.25">
      <c r="A257" s="836"/>
      <c r="B257" s="836"/>
      <c r="C257" s="836"/>
      <c r="D257" s="837"/>
      <c r="E257" s="838"/>
      <c r="F257" s="839"/>
      <c r="G257" s="840"/>
      <c r="H257" s="775"/>
      <c r="I257" s="775"/>
      <c r="J257" s="775"/>
      <c r="K257" s="775"/>
      <c r="L257" s="775"/>
      <c r="M257" s="775"/>
      <c r="N257" s="775"/>
      <c r="O257" s="775"/>
      <c r="P257" s="775"/>
      <c r="Q257" s="775"/>
      <c r="R257" s="775"/>
      <c r="S257" s="775"/>
      <c r="T257" s="775"/>
      <c r="U257" s="775"/>
      <c r="V257" s="775"/>
      <c r="W257" s="775"/>
      <c r="X257" s="775"/>
      <c r="Y257" s="775"/>
      <c r="Z257" s="775"/>
    </row>
    <row r="258" spans="1:26" ht="15.75" customHeight="1" x14ac:dyDescent="0.25">
      <c r="A258" s="836"/>
      <c r="B258" s="836"/>
      <c r="C258" s="836"/>
      <c r="D258" s="837"/>
      <c r="E258" s="838"/>
      <c r="F258" s="839"/>
      <c r="G258" s="840"/>
      <c r="H258" s="775"/>
      <c r="I258" s="775"/>
      <c r="J258" s="775"/>
      <c r="K258" s="775"/>
      <c r="L258" s="775"/>
      <c r="M258" s="775"/>
      <c r="N258" s="775"/>
      <c r="O258" s="775"/>
      <c r="P258" s="775"/>
      <c r="Q258" s="775"/>
      <c r="R258" s="775"/>
      <c r="S258" s="775"/>
      <c r="T258" s="775"/>
      <c r="U258" s="775"/>
      <c r="V258" s="775"/>
      <c r="W258" s="775"/>
      <c r="X258" s="775"/>
      <c r="Y258" s="775"/>
      <c r="Z258" s="775"/>
    </row>
    <row r="259" spans="1:26" ht="15.75" customHeight="1" x14ac:dyDescent="0.25">
      <c r="A259" s="836"/>
      <c r="B259" s="836"/>
      <c r="C259" s="836"/>
      <c r="D259" s="837"/>
      <c r="E259" s="838"/>
      <c r="F259" s="839"/>
      <c r="G259" s="840"/>
      <c r="H259" s="775"/>
      <c r="I259" s="775"/>
      <c r="J259" s="775"/>
      <c r="K259" s="775"/>
      <c r="L259" s="775"/>
      <c r="M259" s="775"/>
      <c r="N259" s="775"/>
      <c r="O259" s="775"/>
      <c r="P259" s="775"/>
      <c r="Q259" s="775"/>
      <c r="R259" s="775"/>
      <c r="S259" s="775"/>
      <c r="T259" s="775"/>
      <c r="U259" s="775"/>
      <c r="V259" s="775"/>
      <c r="W259" s="775"/>
      <c r="X259" s="775"/>
      <c r="Y259" s="775"/>
      <c r="Z259" s="775"/>
    </row>
    <row r="260" spans="1:26" ht="15.75" customHeight="1" x14ac:dyDescent="0.25">
      <c r="A260" s="836"/>
      <c r="B260" s="836"/>
      <c r="C260" s="836"/>
      <c r="D260" s="837"/>
      <c r="E260" s="838"/>
      <c r="F260" s="839"/>
      <c r="G260" s="840"/>
      <c r="H260" s="775"/>
      <c r="I260" s="775"/>
      <c r="J260" s="775"/>
      <c r="K260" s="775"/>
      <c r="L260" s="775"/>
      <c r="M260" s="775"/>
      <c r="N260" s="775"/>
      <c r="O260" s="775"/>
      <c r="P260" s="775"/>
      <c r="Q260" s="775"/>
      <c r="R260" s="775"/>
      <c r="S260" s="775"/>
      <c r="T260" s="775"/>
      <c r="U260" s="775"/>
      <c r="V260" s="775"/>
      <c r="W260" s="775"/>
      <c r="X260" s="775"/>
      <c r="Y260" s="775"/>
      <c r="Z260" s="775"/>
    </row>
    <row r="261" spans="1:26" ht="15.75" customHeight="1" x14ac:dyDescent="0.25">
      <c r="A261" s="836"/>
      <c r="B261" s="836"/>
      <c r="C261" s="836"/>
      <c r="D261" s="837"/>
      <c r="E261" s="838"/>
      <c r="F261" s="839"/>
      <c r="G261" s="840"/>
      <c r="H261" s="775"/>
      <c r="I261" s="775"/>
      <c r="J261" s="775"/>
      <c r="K261" s="775"/>
      <c r="L261" s="775"/>
      <c r="M261" s="775"/>
      <c r="N261" s="775"/>
      <c r="O261" s="775"/>
      <c r="P261" s="775"/>
      <c r="Q261" s="775"/>
      <c r="R261" s="775"/>
      <c r="S261" s="775"/>
      <c r="T261" s="775"/>
      <c r="U261" s="775"/>
      <c r="V261" s="775"/>
      <c r="W261" s="775"/>
      <c r="X261" s="775"/>
      <c r="Y261" s="775"/>
      <c r="Z261" s="775"/>
    </row>
    <row r="262" spans="1:26" ht="15.75" customHeight="1" x14ac:dyDescent="0.25">
      <c r="A262" s="836"/>
      <c r="B262" s="836"/>
      <c r="C262" s="836"/>
      <c r="D262" s="837"/>
      <c r="E262" s="838"/>
      <c r="F262" s="839"/>
      <c r="G262" s="840"/>
      <c r="H262" s="775"/>
      <c r="I262" s="775"/>
      <c r="J262" s="775"/>
      <c r="K262" s="775"/>
      <c r="L262" s="775"/>
      <c r="M262" s="775"/>
      <c r="N262" s="775"/>
      <c r="O262" s="775"/>
      <c r="P262" s="775"/>
      <c r="Q262" s="775"/>
      <c r="R262" s="775"/>
      <c r="S262" s="775"/>
      <c r="T262" s="775"/>
      <c r="U262" s="775"/>
      <c r="V262" s="775"/>
      <c r="W262" s="775"/>
      <c r="X262" s="775"/>
      <c r="Y262" s="775"/>
      <c r="Z262" s="775"/>
    </row>
    <row r="263" spans="1:26" ht="15.75" customHeight="1" x14ac:dyDescent="0.25">
      <c r="A263" s="836"/>
      <c r="B263" s="836"/>
      <c r="C263" s="836"/>
      <c r="D263" s="837"/>
      <c r="E263" s="838"/>
      <c r="F263" s="839"/>
      <c r="G263" s="840"/>
      <c r="H263" s="775"/>
      <c r="I263" s="775"/>
      <c r="J263" s="775"/>
      <c r="K263" s="775"/>
      <c r="L263" s="775"/>
      <c r="M263" s="775"/>
      <c r="N263" s="775"/>
      <c r="O263" s="775"/>
      <c r="P263" s="775"/>
      <c r="Q263" s="775"/>
      <c r="R263" s="775"/>
      <c r="S263" s="775"/>
      <c r="T263" s="775"/>
      <c r="U263" s="775"/>
      <c r="V263" s="775"/>
      <c r="W263" s="775"/>
      <c r="X263" s="775"/>
      <c r="Y263" s="775"/>
      <c r="Z263" s="775"/>
    </row>
    <row r="264" spans="1:26" ht="15.75" customHeight="1" x14ac:dyDescent="0.25">
      <c r="A264" s="836"/>
      <c r="B264" s="836"/>
      <c r="C264" s="836"/>
      <c r="D264" s="837"/>
      <c r="E264" s="838"/>
      <c r="F264" s="839"/>
      <c r="G264" s="840"/>
      <c r="H264" s="775"/>
      <c r="I264" s="775"/>
      <c r="J264" s="775"/>
      <c r="K264" s="775"/>
      <c r="L264" s="775"/>
      <c r="M264" s="775"/>
      <c r="N264" s="775"/>
      <c r="O264" s="775"/>
      <c r="P264" s="775"/>
      <c r="Q264" s="775"/>
      <c r="R264" s="775"/>
      <c r="S264" s="775"/>
      <c r="T264" s="775"/>
      <c r="U264" s="775"/>
      <c r="V264" s="775"/>
      <c r="W264" s="775"/>
      <c r="X264" s="775"/>
      <c r="Y264" s="775"/>
      <c r="Z264" s="775"/>
    </row>
    <row r="265" spans="1:26" ht="15.75" customHeight="1" x14ac:dyDescent="0.25">
      <c r="A265" s="836"/>
      <c r="B265" s="836"/>
      <c r="C265" s="836"/>
      <c r="D265" s="837"/>
      <c r="E265" s="838"/>
      <c r="F265" s="839"/>
      <c r="G265" s="840"/>
      <c r="H265" s="775"/>
      <c r="I265" s="775"/>
      <c r="J265" s="775"/>
      <c r="K265" s="775"/>
      <c r="L265" s="775"/>
      <c r="M265" s="775"/>
      <c r="N265" s="775"/>
      <c r="O265" s="775"/>
      <c r="P265" s="775"/>
      <c r="Q265" s="775"/>
      <c r="R265" s="775"/>
      <c r="S265" s="775"/>
      <c r="T265" s="775"/>
      <c r="U265" s="775"/>
      <c r="V265" s="775"/>
      <c r="W265" s="775"/>
      <c r="X265" s="775"/>
      <c r="Y265" s="775"/>
      <c r="Z265" s="775"/>
    </row>
    <row r="266" spans="1:26" ht="15.75" customHeight="1" x14ac:dyDescent="0.25">
      <c r="A266" s="836"/>
      <c r="B266" s="836"/>
      <c r="C266" s="836"/>
      <c r="D266" s="837"/>
      <c r="E266" s="838"/>
      <c r="F266" s="839"/>
      <c r="G266" s="840"/>
      <c r="H266" s="775"/>
      <c r="I266" s="775"/>
      <c r="J266" s="775"/>
      <c r="K266" s="775"/>
      <c r="L266" s="775"/>
      <c r="M266" s="775"/>
      <c r="N266" s="775"/>
      <c r="O266" s="775"/>
      <c r="P266" s="775"/>
      <c r="Q266" s="775"/>
      <c r="R266" s="775"/>
      <c r="S266" s="775"/>
      <c r="T266" s="775"/>
      <c r="U266" s="775"/>
      <c r="V266" s="775"/>
      <c r="W266" s="775"/>
      <c r="X266" s="775"/>
      <c r="Y266" s="775"/>
      <c r="Z266" s="775"/>
    </row>
    <row r="267" spans="1:26" ht="15.75" customHeight="1" x14ac:dyDescent="0.25">
      <c r="A267" s="836"/>
      <c r="B267" s="836"/>
      <c r="C267" s="836"/>
      <c r="D267" s="837"/>
      <c r="E267" s="838"/>
      <c r="F267" s="839"/>
      <c r="G267" s="840"/>
      <c r="H267" s="775"/>
      <c r="I267" s="775"/>
      <c r="J267" s="775"/>
      <c r="K267" s="775"/>
      <c r="L267" s="775"/>
      <c r="M267" s="775"/>
      <c r="N267" s="775"/>
      <c r="O267" s="775"/>
      <c r="P267" s="775"/>
      <c r="Q267" s="775"/>
      <c r="R267" s="775"/>
      <c r="S267" s="775"/>
      <c r="T267" s="775"/>
      <c r="U267" s="775"/>
      <c r="V267" s="775"/>
      <c r="W267" s="775"/>
      <c r="X267" s="775"/>
      <c r="Y267" s="775"/>
      <c r="Z267" s="775"/>
    </row>
    <row r="268" spans="1:26" ht="15.75" customHeight="1" x14ac:dyDescent="0.25">
      <c r="A268" s="836"/>
      <c r="B268" s="836"/>
      <c r="C268" s="836"/>
      <c r="D268" s="837"/>
      <c r="E268" s="838"/>
      <c r="F268" s="839"/>
      <c r="G268" s="840"/>
      <c r="H268" s="775"/>
      <c r="I268" s="775"/>
      <c r="J268" s="775"/>
      <c r="K268" s="775"/>
      <c r="L268" s="775"/>
      <c r="M268" s="775"/>
      <c r="N268" s="775"/>
      <c r="O268" s="775"/>
      <c r="P268" s="775"/>
      <c r="Q268" s="775"/>
      <c r="R268" s="775"/>
      <c r="S268" s="775"/>
      <c r="T268" s="775"/>
      <c r="U268" s="775"/>
      <c r="V268" s="775"/>
      <c r="W268" s="775"/>
      <c r="X268" s="775"/>
      <c r="Y268" s="775"/>
      <c r="Z268" s="775"/>
    </row>
    <row r="269" spans="1:26" ht="15.75" customHeight="1" x14ac:dyDescent="0.25">
      <c r="A269" s="836"/>
      <c r="B269" s="836"/>
      <c r="C269" s="836"/>
      <c r="D269" s="837"/>
      <c r="E269" s="838"/>
      <c r="F269" s="839"/>
      <c r="G269" s="840"/>
      <c r="H269" s="775"/>
      <c r="I269" s="775"/>
      <c r="J269" s="775"/>
      <c r="K269" s="775"/>
      <c r="L269" s="775"/>
      <c r="M269" s="775"/>
      <c r="N269" s="775"/>
      <c r="O269" s="775"/>
      <c r="P269" s="775"/>
      <c r="Q269" s="775"/>
      <c r="R269" s="775"/>
      <c r="S269" s="775"/>
      <c r="T269" s="775"/>
      <c r="U269" s="775"/>
      <c r="V269" s="775"/>
      <c r="W269" s="775"/>
      <c r="X269" s="775"/>
      <c r="Y269" s="775"/>
      <c r="Z269" s="775"/>
    </row>
    <row r="270" spans="1:26" ht="15.75" customHeight="1" x14ac:dyDescent="0.25">
      <c r="A270" s="836"/>
      <c r="B270" s="836"/>
      <c r="C270" s="836"/>
      <c r="D270" s="837"/>
      <c r="E270" s="838"/>
      <c r="F270" s="839"/>
      <c r="G270" s="840"/>
      <c r="H270" s="775"/>
      <c r="I270" s="775"/>
      <c r="J270" s="775"/>
      <c r="K270" s="775"/>
      <c r="L270" s="775"/>
      <c r="M270" s="775"/>
      <c r="N270" s="775"/>
      <c r="O270" s="775"/>
      <c r="P270" s="775"/>
      <c r="Q270" s="775"/>
      <c r="R270" s="775"/>
      <c r="S270" s="775"/>
      <c r="T270" s="775"/>
      <c r="U270" s="775"/>
      <c r="V270" s="775"/>
      <c r="W270" s="775"/>
      <c r="X270" s="775"/>
      <c r="Y270" s="775"/>
      <c r="Z270" s="775"/>
    </row>
    <row r="271" spans="1:26" ht="15.75" customHeight="1" x14ac:dyDescent="0.25">
      <c r="A271" s="836"/>
      <c r="B271" s="836"/>
      <c r="C271" s="836"/>
      <c r="D271" s="837"/>
      <c r="E271" s="838"/>
      <c r="F271" s="839"/>
      <c r="G271" s="840"/>
      <c r="H271" s="775"/>
      <c r="I271" s="775"/>
      <c r="J271" s="775"/>
      <c r="K271" s="775"/>
      <c r="L271" s="775"/>
      <c r="M271" s="775"/>
      <c r="N271" s="775"/>
      <c r="O271" s="775"/>
      <c r="P271" s="775"/>
      <c r="Q271" s="775"/>
      <c r="R271" s="775"/>
      <c r="S271" s="775"/>
      <c r="T271" s="775"/>
      <c r="U271" s="775"/>
      <c r="V271" s="775"/>
      <c r="W271" s="775"/>
      <c r="X271" s="775"/>
      <c r="Y271" s="775"/>
      <c r="Z271" s="775"/>
    </row>
    <row r="272" spans="1:26" ht="15.75" customHeight="1" x14ac:dyDescent="0.25">
      <c r="A272" s="836"/>
      <c r="B272" s="836"/>
      <c r="C272" s="836"/>
      <c r="D272" s="837"/>
      <c r="E272" s="838"/>
      <c r="F272" s="839"/>
      <c r="G272" s="840"/>
      <c r="H272" s="775"/>
      <c r="I272" s="775"/>
      <c r="J272" s="775"/>
      <c r="K272" s="775"/>
      <c r="L272" s="775"/>
      <c r="M272" s="775"/>
      <c r="N272" s="775"/>
      <c r="O272" s="775"/>
      <c r="P272" s="775"/>
      <c r="Q272" s="775"/>
      <c r="R272" s="775"/>
      <c r="S272" s="775"/>
      <c r="T272" s="775"/>
      <c r="U272" s="775"/>
      <c r="V272" s="775"/>
      <c r="W272" s="775"/>
      <c r="X272" s="775"/>
      <c r="Y272" s="775"/>
      <c r="Z272" s="775"/>
    </row>
    <row r="273" spans="1:26" ht="15.75" customHeight="1" x14ac:dyDescent="0.25">
      <c r="A273" s="836"/>
      <c r="B273" s="836"/>
      <c r="C273" s="836"/>
      <c r="D273" s="837"/>
      <c r="E273" s="838"/>
      <c r="F273" s="839"/>
      <c r="G273" s="840"/>
      <c r="H273" s="775"/>
      <c r="I273" s="775"/>
      <c r="J273" s="775"/>
      <c r="K273" s="775"/>
      <c r="L273" s="775"/>
      <c r="M273" s="775"/>
      <c r="N273" s="775"/>
      <c r="O273" s="775"/>
      <c r="P273" s="775"/>
      <c r="Q273" s="775"/>
      <c r="R273" s="775"/>
      <c r="S273" s="775"/>
      <c r="T273" s="775"/>
      <c r="U273" s="775"/>
      <c r="V273" s="775"/>
      <c r="W273" s="775"/>
      <c r="X273" s="775"/>
      <c r="Y273" s="775"/>
      <c r="Z273" s="775"/>
    </row>
    <row r="274" spans="1:26" ht="15.75" customHeight="1" x14ac:dyDescent="0.25">
      <c r="A274" s="836"/>
      <c r="B274" s="836"/>
      <c r="C274" s="836"/>
      <c r="D274" s="837"/>
      <c r="E274" s="838"/>
      <c r="F274" s="839"/>
      <c r="G274" s="840"/>
      <c r="H274" s="775"/>
      <c r="I274" s="775"/>
      <c r="J274" s="775"/>
      <c r="K274" s="775"/>
      <c r="L274" s="775"/>
      <c r="M274" s="775"/>
      <c r="N274" s="775"/>
      <c r="O274" s="775"/>
      <c r="P274" s="775"/>
      <c r="Q274" s="775"/>
      <c r="R274" s="775"/>
      <c r="S274" s="775"/>
      <c r="T274" s="775"/>
      <c r="U274" s="775"/>
      <c r="V274" s="775"/>
      <c r="W274" s="775"/>
      <c r="X274" s="775"/>
      <c r="Y274" s="775"/>
      <c r="Z274" s="775"/>
    </row>
    <row r="275" spans="1:26" ht="15.75" customHeight="1" x14ac:dyDescent="0.25">
      <c r="A275" s="836"/>
      <c r="B275" s="836"/>
      <c r="C275" s="836"/>
      <c r="D275" s="837"/>
      <c r="E275" s="838"/>
      <c r="F275" s="839"/>
      <c r="G275" s="840"/>
      <c r="H275" s="775"/>
      <c r="I275" s="775"/>
      <c r="J275" s="775"/>
      <c r="K275" s="775"/>
      <c r="L275" s="775"/>
      <c r="M275" s="775"/>
      <c r="N275" s="775"/>
      <c r="O275" s="775"/>
      <c r="P275" s="775"/>
      <c r="Q275" s="775"/>
      <c r="R275" s="775"/>
      <c r="S275" s="775"/>
      <c r="T275" s="775"/>
      <c r="U275" s="775"/>
      <c r="V275" s="775"/>
      <c r="W275" s="775"/>
      <c r="X275" s="775"/>
      <c r="Y275" s="775"/>
      <c r="Z275" s="775"/>
    </row>
    <row r="276" spans="1:26" ht="15.75" customHeight="1" x14ac:dyDescent="0.25">
      <c r="A276" s="836"/>
      <c r="B276" s="836"/>
      <c r="C276" s="836"/>
      <c r="D276" s="837"/>
      <c r="E276" s="838"/>
      <c r="F276" s="839"/>
      <c r="G276" s="840"/>
      <c r="H276" s="775"/>
      <c r="I276" s="775"/>
      <c r="J276" s="775"/>
      <c r="K276" s="775"/>
      <c r="L276" s="775"/>
      <c r="M276" s="775"/>
      <c r="N276" s="775"/>
      <c r="O276" s="775"/>
      <c r="P276" s="775"/>
      <c r="Q276" s="775"/>
      <c r="R276" s="775"/>
      <c r="S276" s="775"/>
      <c r="T276" s="775"/>
      <c r="U276" s="775"/>
      <c r="V276" s="775"/>
      <c r="W276" s="775"/>
      <c r="X276" s="775"/>
      <c r="Y276" s="775"/>
      <c r="Z276" s="775"/>
    </row>
    <row r="277" spans="1:26" ht="15.75" customHeight="1" x14ac:dyDescent="0.25">
      <c r="A277" s="836"/>
      <c r="B277" s="836"/>
      <c r="C277" s="836"/>
      <c r="D277" s="837"/>
      <c r="E277" s="838"/>
      <c r="F277" s="839"/>
      <c r="G277" s="840"/>
      <c r="H277" s="775"/>
      <c r="I277" s="775"/>
      <c r="J277" s="775"/>
      <c r="K277" s="775"/>
      <c r="L277" s="775"/>
      <c r="M277" s="775"/>
      <c r="N277" s="775"/>
      <c r="O277" s="775"/>
      <c r="P277" s="775"/>
      <c r="Q277" s="775"/>
      <c r="R277" s="775"/>
      <c r="S277" s="775"/>
      <c r="T277" s="775"/>
      <c r="U277" s="775"/>
      <c r="V277" s="775"/>
      <c r="W277" s="775"/>
      <c r="X277" s="775"/>
      <c r="Y277" s="775"/>
      <c r="Z277" s="775"/>
    </row>
    <row r="278" spans="1:26" ht="15.75" customHeight="1" x14ac:dyDescent="0.25">
      <c r="A278" s="836"/>
      <c r="B278" s="836"/>
      <c r="C278" s="836"/>
      <c r="D278" s="837"/>
      <c r="E278" s="838"/>
      <c r="F278" s="839"/>
      <c r="G278" s="840"/>
      <c r="H278" s="775"/>
      <c r="I278" s="775"/>
      <c r="J278" s="775"/>
      <c r="K278" s="775"/>
      <c r="L278" s="775"/>
      <c r="M278" s="775"/>
      <c r="N278" s="775"/>
      <c r="O278" s="775"/>
      <c r="P278" s="775"/>
      <c r="Q278" s="775"/>
      <c r="R278" s="775"/>
      <c r="S278" s="775"/>
      <c r="T278" s="775"/>
      <c r="U278" s="775"/>
      <c r="V278" s="775"/>
      <c r="W278" s="775"/>
      <c r="X278" s="775"/>
      <c r="Y278" s="775"/>
      <c r="Z278" s="775"/>
    </row>
    <row r="279" spans="1:26" ht="15.75" customHeight="1" x14ac:dyDescent="0.25">
      <c r="A279" s="836"/>
      <c r="B279" s="836"/>
      <c r="C279" s="836"/>
      <c r="D279" s="837"/>
      <c r="E279" s="838"/>
      <c r="F279" s="839"/>
      <c r="G279" s="840"/>
      <c r="H279" s="775"/>
      <c r="I279" s="775"/>
      <c r="J279" s="775"/>
      <c r="K279" s="775"/>
      <c r="L279" s="775"/>
      <c r="M279" s="775"/>
      <c r="N279" s="775"/>
      <c r="O279" s="775"/>
      <c r="P279" s="775"/>
      <c r="Q279" s="775"/>
      <c r="R279" s="775"/>
      <c r="S279" s="775"/>
      <c r="T279" s="775"/>
      <c r="U279" s="775"/>
      <c r="V279" s="775"/>
      <c r="W279" s="775"/>
      <c r="X279" s="775"/>
      <c r="Y279" s="775"/>
      <c r="Z279" s="775"/>
    </row>
    <row r="280" spans="1:26" ht="15.75" customHeight="1" x14ac:dyDescent="0.25">
      <c r="A280" s="836"/>
      <c r="B280" s="836"/>
      <c r="C280" s="836"/>
      <c r="D280" s="837"/>
      <c r="E280" s="838"/>
      <c r="F280" s="839"/>
      <c r="G280" s="840"/>
      <c r="H280" s="775"/>
      <c r="I280" s="775"/>
      <c r="J280" s="775"/>
      <c r="K280" s="775"/>
      <c r="L280" s="775"/>
      <c r="M280" s="775"/>
      <c r="N280" s="775"/>
      <c r="O280" s="775"/>
      <c r="P280" s="775"/>
      <c r="Q280" s="775"/>
      <c r="R280" s="775"/>
      <c r="S280" s="775"/>
      <c r="T280" s="775"/>
      <c r="U280" s="775"/>
      <c r="V280" s="775"/>
      <c r="W280" s="775"/>
      <c r="X280" s="775"/>
      <c r="Y280" s="775"/>
      <c r="Z280" s="775"/>
    </row>
    <row r="281" spans="1:26" ht="15.75" customHeight="1" x14ac:dyDescent="0.25">
      <c r="A281" s="836"/>
      <c r="B281" s="836"/>
      <c r="C281" s="836"/>
      <c r="D281" s="837"/>
      <c r="E281" s="838"/>
      <c r="F281" s="839"/>
      <c r="G281" s="840"/>
      <c r="H281" s="775"/>
      <c r="I281" s="775"/>
      <c r="J281" s="775"/>
      <c r="K281" s="775"/>
      <c r="L281" s="775"/>
      <c r="M281" s="775"/>
      <c r="N281" s="775"/>
      <c r="O281" s="775"/>
      <c r="P281" s="775"/>
      <c r="Q281" s="775"/>
      <c r="R281" s="775"/>
      <c r="S281" s="775"/>
      <c r="T281" s="775"/>
      <c r="U281" s="775"/>
      <c r="V281" s="775"/>
      <c r="W281" s="775"/>
      <c r="X281" s="775"/>
      <c r="Y281" s="775"/>
      <c r="Z281" s="775"/>
    </row>
    <row r="282" spans="1:26" ht="15.75" customHeight="1" x14ac:dyDescent="0.25">
      <c r="A282" s="836"/>
      <c r="B282" s="836"/>
      <c r="C282" s="836"/>
      <c r="D282" s="837"/>
      <c r="E282" s="838"/>
      <c r="F282" s="839"/>
      <c r="G282" s="840"/>
      <c r="H282" s="775"/>
      <c r="I282" s="775"/>
      <c r="J282" s="775"/>
      <c r="K282" s="775"/>
      <c r="L282" s="775"/>
      <c r="M282" s="775"/>
      <c r="N282" s="775"/>
      <c r="O282" s="775"/>
      <c r="P282" s="775"/>
      <c r="Q282" s="775"/>
      <c r="R282" s="775"/>
      <c r="S282" s="775"/>
      <c r="T282" s="775"/>
      <c r="U282" s="775"/>
      <c r="V282" s="775"/>
      <c r="W282" s="775"/>
      <c r="X282" s="775"/>
      <c r="Y282" s="775"/>
      <c r="Z282" s="775"/>
    </row>
    <row r="283" spans="1:26" ht="15.75" customHeight="1" x14ac:dyDescent="0.25">
      <c r="A283" s="836"/>
      <c r="B283" s="836"/>
      <c r="C283" s="836"/>
      <c r="D283" s="837"/>
      <c r="E283" s="838"/>
      <c r="F283" s="839"/>
      <c r="G283" s="840"/>
      <c r="H283" s="775"/>
      <c r="I283" s="775"/>
      <c r="J283" s="775"/>
      <c r="K283" s="775"/>
      <c r="L283" s="775"/>
      <c r="M283" s="775"/>
      <c r="N283" s="775"/>
      <c r="O283" s="775"/>
      <c r="P283" s="775"/>
      <c r="Q283" s="775"/>
      <c r="R283" s="775"/>
      <c r="S283" s="775"/>
      <c r="T283" s="775"/>
      <c r="U283" s="775"/>
      <c r="V283" s="775"/>
      <c r="W283" s="775"/>
      <c r="X283" s="775"/>
      <c r="Y283" s="775"/>
      <c r="Z283" s="775"/>
    </row>
    <row r="284" spans="1:26" ht="15.75" customHeight="1" x14ac:dyDescent="0.25">
      <c r="A284" s="836"/>
      <c r="B284" s="836"/>
      <c r="C284" s="836"/>
      <c r="D284" s="837"/>
      <c r="E284" s="838"/>
      <c r="F284" s="839"/>
      <c r="G284" s="840"/>
      <c r="H284" s="775"/>
      <c r="I284" s="775"/>
      <c r="J284" s="775"/>
      <c r="K284" s="775"/>
      <c r="L284" s="775"/>
      <c r="M284" s="775"/>
      <c r="N284" s="775"/>
      <c r="O284" s="775"/>
      <c r="P284" s="775"/>
      <c r="Q284" s="775"/>
      <c r="R284" s="775"/>
      <c r="S284" s="775"/>
      <c r="T284" s="775"/>
      <c r="U284" s="775"/>
      <c r="V284" s="775"/>
      <c r="W284" s="775"/>
      <c r="X284" s="775"/>
      <c r="Y284" s="775"/>
      <c r="Z284" s="775"/>
    </row>
    <row r="285" spans="1:26" ht="15.75" customHeight="1" x14ac:dyDescent="0.25">
      <c r="A285" s="836"/>
      <c r="B285" s="836"/>
      <c r="C285" s="836"/>
      <c r="D285" s="837"/>
      <c r="E285" s="838"/>
      <c r="F285" s="839"/>
      <c r="G285" s="840"/>
      <c r="H285" s="775"/>
      <c r="I285" s="775"/>
      <c r="J285" s="775"/>
      <c r="K285" s="775"/>
      <c r="L285" s="775"/>
      <c r="M285" s="775"/>
      <c r="N285" s="775"/>
      <c r="O285" s="775"/>
      <c r="P285" s="775"/>
      <c r="Q285" s="775"/>
      <c r="R285" s="775"/>
      <c r="S285" s="775"/>
      <c r="T285" s="775"/>
      <c r="U285" s="775"/>
      <c r="V285" s="775"/>
      <c r="W285" s="775"/>
      <c r="X285" s="775"/>
      <c r="Y285" s="775"/>
      <c r="Z285" s="775"/>
    </row>
    <row r="286" spans="1:26" ht="15.75" customHeight="1" x14ac:dyDescent="0.25">
      <c r="A286" s="836"/>
      <c r="B286" s="836"/>
      <c r="C286" s="836"/>
      <c r="D286" s="837"/>
      <c r="E286" s="838"/>
      <c r="F286" s="839"/>
      <c r="G286" s="840"/>
      <c r="H286" s="775"/>
      <c r="I286" s="775"/>
      <c r="J286" s="775"/>
      <c r="K286" s="775"/>
      <c r="L286" s="775"/>
      <c r="M286" s="775"/>
      <c r="N286" s="775"/>
      <c r="O286" s="775"/>
      <c r="P286" s="775"/>
      <c r="Q286" s="775"/>
      <c r="R286" s="775"/>
      <c r="S286" s="775"/>
      <c r="T286" s="775"/>
      <c r="U286" s="775"/>
      <c r="V286" s="775"/>
      <c r="W286" s="775"/>
      <c r="X286" s="775"/>
      <c r="Y286" s="775"/>
      <c r="Z286" s="775"/>
    </row>
    <row r="287" spans="1:26" ht="15.75" customHeight="1" x14ac:dyDescent="0.25">
      <c r="A287" s="836"/>
      <c r="B287" s="836"/>
      <c r="C287" s="836"/>
      <c r="D287" s="837"/>
      <c r="E287" s="838"/>
      <c r="F287" s="839"/>
      <c r="G287" s="840"/>
      <c r="H287" s="775"/>
      <c r="I287" s="775"/>
      <c r="J287" s="775"/>
      <c r="K287" s="775"/>
      <c r="L287" s="775"/>
      <c r="M287" s="775"/>
      <c r="N287" s="775"/>
      <c r="O287" s="775"/>
      <c r="P287" s="775"/>
      <c r="Q287" s="775"/>
      <c r="R287" s="775"/>
      <c r="S287" s="775"/>
      <c r="T287" s="775"/>
      <c r="U287" s="775"/>
      <c r="V287" s="775"/>
      <c r="W287" s="775"/>
      <c r="X287" s="775"/>
      <c r="Y287" s="775"/>
      <c r="Z287" s="775"/>
    </row>
    <row r="288" spans="1:26" ht="15.75" customHeight="1" x14ac:dyDescent="0.25">
      <c r="A288" s="836"/>
      <c r="B288" s="836"/>
      <c r="C288" s="836"/>
      <c r="D288" s="837"/>
      <c r="E288" s="838"/>
      <c r="F288" s="839"/>
      <c r="G288" s="840"/>
      <c r="H288" s="775"/>
      <c r="I288" s="775"/>
      <c r="J288" s="775"/>
      <c r="K288" s="775"/>
      <c r="L288" s="775"/>
      <c r="M288" s="775"/>
      <c r="N288" s="775"/>
      <c r="O288" s="775"/>
      <c r="P288" s="775"/>
      <c r="Q288" s="775"/>
      <c r="R288" s="775"/>
      <c r="S288" s="775"/>
      <c r="T288" s="775"/>
      <c r="U288" s="775"/>
      <c r="V288" s="775"/>
      <c r="W288" s="775"/>
      <c r="X288" s="775"/>
      <c r="Y288" s="775"/>
      <c r="Z288" s="775"/>
    </row>
    <row r="289" spans="1:26" ht="15.75" customHeight="1" x14ac:dyDescent="0.25">
      <c r="A289" s="836"/>
      <c r="B289" s="836"/>
      <c r="C289" s="836"/>
      <c r="D289" s="837"/>
      <c r="E289" s="838"/>
      <c r="F289" s="839"/>
      <c r="G289" s="840"/>
      <c r="H289" s="775"/>
      <c r="I289" s="775"/>
      <c r="J289" s="775"/>
      <c r="K289" s="775"/>
      <c r="L289" s="775"/>
      <c r="M289" s="775"/>
      <c r="N289" s="775"/>
      <c r="O289" s="775"/>
      <c r="P289" s="775"/>
      <c r="Q289" s="775"/>
      <c r="R289" s="775"/>
      <c r="S289" s="775"/>
      <c r="T289" s="775"/>
      <c r="U289" s="775"/>
      <c r="V289" s="775"/>
      <c r="W289" s="775"/>
      <c r="X289" s="775"/>
      <c r="Y289" s="775"/>
      <c r="Z289" s="775"/>
    </row>
    <row r="290" spans="1:26" ht="15.75" customHeight="1" x14ac:dyDescent="0.25">
      <c r="A290" s="836"/>
      <c r="B290" s="836"/>
      <c r="C290" s="836"/>
      <c r="D290" s="837"/>
      <c r="E290" s="838"/>
      <c r="F290" s="839"/>
      <c r="G290" s="840"/>
      <c r="H290" s="775"/>
      <c r="I290" s="775"/>
      <c r="J290" s="775"/>
      <c r="K290" s="775"/>
      <c r="L290" s="775"/>
      <c r="M290" s="775"/>
      <c r="N290" s="775"/>
      <c r="O290" s="775"/>
      <c r="P290" s="775"/>
      <c r="Q290" s="775"/>
      <c r="R290" s="775"/>
      <c r="S290" s="775"/>
      <c r="T290" s="775"/>
      <c r="U290" s="775"/>
      <c r="V290" s="775"/>
      <c r="W290" s="775"/>
      <c r="X290" s="775"/>
      <c r="Y290" s="775"/>
      <c r="Z290" s="775"/>
    </row>
    <row r="291" spans="1:26" ht="15.75" customHeight="1" x14ac:dyDescent="0.25">
      <c r="A291" s="836"/>
      <c r="B291" s="836"/>
      <c r="C291" s="836"/>
      <c r="D291" s="837"/>
      <c r="E291" s="838"/>
      <c r="F291" s="839"/>
      <c r="G291" s="840"/>
      <c r="H291" s="775"/>
      <c r="I291" s="775"/>
      <c r="J291" s="775"/>
      <c r="K291" s="775"/>
      <c r="L291" s="775"/>
      <c r="M291" s="775"/>
      <c r="N291" s="775"/>
      <c r="O291" s="775"/>
      <c r="P291" s="775"/>
      <c r="Q291" s="775"/>
      <c r="R291" s="775"/>
      <c r="S291" s="775"/>
      <c r="T291" s="775"/>
      <c r="U291" s="775"/>
      <c r="V291" s="775"/>
      <c r="W291" s="775"/>
      <c r="X291" s="775"/>
      <c r="Y291" s="775"/>
      <c r="Z291" s="775"/>
    </row>
    <row r="292" spans="1:26" ht="15.75" customHeight="1" x14ac:dyDescent="0.25">
      <c r="A292" s="836"/>
      <c r="B292" s="836"/>
      <c r="C292" s="836"/>
      <c r="D292" s="837"/>
      <c r="E292" s="838"/>
      <c r="F292" s="839"/>
      <c r="G292" s="840"/>
      <c r="H292" s="775"/>
      <c r="I292" s="775"/>
      <c r="J292" s="775"/>
      <c r="K292" s="775"/>
      <c r="L292" s="775"/>
      <c r="M292" s="775"/>
      <c r="N292" s="775"/>
      <c r="O292" s="775"/>
      <c r="P292" s="775"/>
      <c r="Q292" s="775"/>
      <c r="R292" s="775"/>
      <c r="S292" s="775"/>
      <c r="T292" s="775"/>
      <c r="U292" s="775"/>
      <c r="V292" s="775"/>
      <c r="W292" s="775"/>
      <c r="X292" s="775"/>
      <c r="Y292" s="775"/>
      <c r="Z292" s="775"/>
    </row>
    <row r="293" spans="1:26" ht="15.75" customHeight="1" x14ac:dyDescent="0.25">
      <c r="A293" s="836"/>
      <c r="B293" s="836"/>
      <c r="C293" s="836"/>
      <c r="D293" s="837"/>
      <c r="E293" s="838"/>
      <c r="F293" s="839"/>
      <c r="G293" s="840"/>
      <c r="H293" s="775"/>
      <c r="I293" s="775"/>
      <c r="J293" s="775"/>
      <c r="K293" s="775"/>
      <c r="L293" s="775"/>
      <c r="M293" s="775"/>
      <c r="N293" s="775"/>
      <c r="O293" s="775"/>
      <c r="P293" s="775"/>
      <c r="Q293" s="775"/>
      <c r="R293" s="775"/>
      <c r="S293" s="775"/>
      <c r="T293" s="775"/>
      <c r="U293" s="775"/>
      <c r="V293" s="775"/>
      <c r="W293" s="775"/>
      <c r="X293" s="775"/>
      <c r="Y293" s="775"/>
      <c r="Z293" s="775"/>
    </row>
    <row r="294" spans="1:26" ht="15.75" customHeight="1" x14ac:dyDescent="0.25">
      <c r="A294" s="836"/>
      <c r="B294" s="836"/>
      <c r="C294" s="836"/>
      <c r="D294" s="837"/>
      <c r="E294" s="838"/>
      <c r="F294" s="839"/>
      <c r="G294" s="840"/>
      <c r="H294" s="775"/>
      <c r="I294" s="775"/>
      <c r="J294" s="775"/>
      <c r="K294" s="775"/>
      <c r="L294" s="775"/>
      <c r="M294" s="775"/>
      <c r="N294" s="775"/>
      <c r="O294" s="775"/>
      <c r="P294" s="775"/>
      <c r="Q294" s="775"/>
      <c r="R294" s="775"/>
      <c r="S294" s="775"/>
      <c r="T294" s="775"/>
      <c r="U294" s="775"/>
      <c r="V294" s="775"/>
      <c r="W294" s="775"/>
      <c r="X294" s="775"/>
      <c r="Y294" s="775"/>
      <c r="Z294" s="775"/>
    </row>
    <row r="295" spans="1:26" ht="15.75" customHeight="1" x14ac:dyDescent="0.25">
      <c r="A295" s="836"/>
      <c r="B295" s="836"/>
      <c r="C295" s="836"/>
      <c r="D295" s="837"/>
      <c r="E295" s="838"/>
      <c r="F295" s="839"/>
      <c r="G295" s="840"/>
      <c r="H295" s="775"/>
      <c r="I295" s="775"/>
      <c r="J295" s="775"/>
      <c r="K295" s="775"/>
      <c r="L295" s="775"/>
      <c r="M295" s="775"/>
      <c r="N295" s="775"/>
      <c r="O295" s="775"/>
      <c r="P295" s="775"/>
      <c r="Q295" s="775"/>
      <c r="R295" s="775"/>
      <c r="S295" s="775"/>
      <c r="T295" s="775"/>
      <c r="U295" s="775"/>
      <c r="V295" s="775"/>
      <c r="W295" s="775"/>
      <c r="X295" s="775"/>
      <c r="Y295" s="775"/>
      <c r="Z295" s="775"/>
    </row>
    <row r="296" spans="1:26" ht="15.75" customHeight="1" x14ac:dyDescent="0.25">
      <c r="A296" s="836"/>
      <c r="B296" s="836"/>
      <c r="C296" s="836"/>
      <c r="D296" s="837"/>
      <c r="E296" s="838"/>
      <c r="F296" s="839"/>
      <c r="G296" s="840"/>
      <c r="H296" s="775"/>
      <c r="I296" s="775"/>
      <c r="J296" s="775"/>
      <c r="K296" s="775"/>
      <c r="L296" s="775"/>
      <c r="M296" s="775"/>
      <c r="N296" s="775"/>
      <c r="O296" s="775"/>
      <c r="P296" s="775"/>
      <c r="Q296" s="775"/>
      <c r="R296" s="775"/>
      <c r="S296" s="775"/>
      <c r="T296" s="775"/>
      <c r="U296" s="775"/>
      <c r="V296" s="775"/>
      <c r="W296" s="775"/>
      <c r="X296" s="775"/>
      <c r="Y296" s="775"/>
      <c r="Z296" s="775"/>
    </row>
    <row r="297" spans="1:26" ht="15.75" customHeight="1" x14ac:dyDescent="0.25">
      <c r="A297" s="836"/>
      <c r="B297" s="836"/>
      <c r="C297" s="836"/>
      <c r="D297" s="837"/>
      <c r="E297" s="838"/>
      <c r="F297" s="839"/>
      <c r="G297" s="840"/>
      <c r="H297" s="775"/>
      <c r="I297" s="775"/>
      <c r="J297" s="775"/>
      <c r="K297" s="775"/>
      <c r="L297" s="775"/>
      <c r="M297" s="775"/>
      <c r="N297" s="775"/>
      <c r="O297" s="775"/>
      <c r="P297" s="775"/>
      <c r="Q297" s="775"/>
      <c r="R297" s="775"/>
      <c r="S297" s="775"/>
      <c r="T297" s="775"/>
      <c r="U297" s="775"/>
      <c r="V297" s="775"/>
      <c r="W297" s="775"/>
      <c r="X297" s="775"/>
      <c r="Y297" s="775"/>
      <c r="Z297" s="775"/>
    </row>
    <row r="298" spans="1:26" ht="15.75" customHeight="1" x14ac:dyDescent="0.25">
      <c r="A298" s="836"/>
      <c r="B298" s="836"/>
      <c r="C298" s="836"/>
      <c r="D298" s="837"/>
      <c r="E298" s="838"/>
      <c r="F298" s="839"/>
      <c r="G298" s="840"/>
      <c r="H298" s="775"/>
      <c r="I298" s="775"/>
      <c r="J298" s="775"/>
      <c r="K298" s="775"/>
      <c r="L298" s="775"/>
      <c r="M298" s="775"/>
      <c r="N298" s="775"/>
      <c r="O298" s="775"/>
      <c r="P298" s="775"/>
      <c r="Q298" s="775"/>
      <c r="R298" s="775"/>
      <c r="S298" s="775"/>
      <c r="T298" s="775"/>
      <c r="U298" s="775"/>
      <c r="V298" s="775"/>
      <c r="W298" s="775"/>
      <c r="X298" s="775"/>
      <c r="Y298" s="775"/>
      <c r="Z298" s="775"/>
    </row>
    <row r="299" spans="1:26" ht="15.75" customHeight="1" x14ac:dyDescent="0.25">
      <c r="A299" s="836"/>
      <c r="B299" s="836"/>
      <c r="C299" s="836"/>
      <c r="D299" s="837"/>
      <c r="E299" s="838"/>
      <c r="F299" s="839"/>
      <c r="G299" s="840"/>
      <c r="H299" s="775"/>
      <c r="I299" s="775"/>
      <c r="J299" s="775"/>
      <c r="K299" s="775"/>
      <c r="L299" s="775"/>
      <c r="M299" s="775"/>
      <c r="N299" s="775"/>
      <c r="O299" s="775"/>
      <c r="P299" s="775"/>
      <c r="Q299" s="775"/>
      <c r="R299" s="775"/>
      <c r="S299" s="775"/>
      <c r="T299" s="775"/>
      <c r="U299" s="775"/>
      <c r="V299" s="775"/>
      <c r="W299" s="775"/>
      <c r="X299" s="775"/>
      <c r="Y299" s="775"/>
      <c r="Z299" s="775"/>
    </row>
    <row r="300" spans="1:26" ht="15.75" customHeight="1" x14ac:dyDescent="0.25">
      <c r="A300" s="836"/>
      <c r="B300" s="836"/>
      <c r="C300" s="836"/>
      <c r="D300" s="837"/>
      <c r="E300" s="838"/>
      <c r="F300" s="839"/>
      <c r="G300" s="840"/>
      <c r="H300" s="775"/>
      <c r="I300" s="775"/>
      <c r="J300" s="775"/>
      <c r="K300" s="775"/>
      <c r="L300" s="775"/>
      <c r="M300" s="775"/>
      <c r="N300" s="775"/>
      <c r="O300" s="775"/>
      <c r="P300" s="775"/>
      <c r="Q300" s="775"/>
      <c r="R300" s="775"/>
      <c r="S300" s="775"/>
      <c r="T300" s="775"/>
      <c r="U300" s="775"/>
      <c r="V300" s="775"/>
      <c r="W300" s="775"/>
      <c r="X300" s="775"/>
      <c r="Y300" s="775"/>
      <c r="Z300" s="775"/>
    </row>
    <row r="301" spans="1:26" ht="15.75" customHeight="1" x14ac:dyDescent="0.25">
      <c r="A301" s="836"/>
      <c r="B301" s="836"/>
      <c r="C301" s="836"/>
      <c r="D301" s="837"/>
      <c r="E301" s="838"/>
      <c r="F301" s="839"/>
      <c r="G301" s="840"/>
      <c r="H301" s="775"/>
      <c r="I301" s="775"/>
      <c r="J301" s="775"/>
      <c r="K301" s="775"/>
      <c r="L301" s="775"/>
      <c r="M301" s="775"/>
      <c r="N301" s="775"/>
      <c r="O301" s="775"/>
      <c r="P301" s="775"/>
      <c r="Q301" s="775"/>
      <c r="R301" s="775"/>
      <c r="S301" s="775"/>
      <c r="T301" s="775"/>
      <c r="U301" s="775"/>
      <c r="V301" s="775"/>
      <c r="W301" s="775"/>
      <c r="X301" s="775"/>
      <c r="Y301" s="775"/>
      <c r="Z301" s="775"/>
    </row>
    <row r="302" spans="1:26" ht="15.75" customHeight="1" x14ac:dyDescent="0.25">
      <c r="A302" s="836"/>
      <c r="B302" s="836"/>
      <c r="C302" s="836"/>
      <c r="D302" s="837"/>
      <c r="E302" s="838"/>
      <c r="F302" s="839"/>
      <c r="G302" s="840"/>
      <c r="H302" s="775"/>
      <c r="I302" s="775"/>
      <c r="J302" s="775"/>
      <c r="K302" s="775"/>
      <c r="L302" s="775"/>
      <c r="M302" s="775"/>
      <c r="N302" s="775"/>
      <c r="O302" s="775"/>
      <c r="P302" s="775"/>
      <c r="Q302" s="775"/>
      <c r="R302" s="775"/>
      <c r="S302" s="775"/>
      <c r="T302" s="775"/>
      <c r="U302" s="775"/>
      <c r="V302" s="775"/>
      <c r="W302" s="775"/>
      <c r="X302" s="775"/>
      <c r="Y302" s="775"/>
      <c r="Z302" s="775"/>
    </row>
    <row r="303" spans="1:26" ht="15.75" customHeight="1" x14ac:dyDescent="0.25">
      <c r="A303" s="836"/>
      <c r="B303" s="836"/>
      <c r="C303" s="836"/>
      <c r="D303" s="837"/>
      <c r="E303" s="838"/>
      <c r="F303" s="839"/>
      <c r="G303" s="840"/>
      <c r="H303" s="775"/>
      <c r="I303" s="775"/>
      <c r="J303" s="775"/>
      <c r="K303" s="775"/>
      <c r="L303" s="775"/>
      <c r="M303" s="775"/>
      <c r="N303" s="775"/>
      <c r="O303" s="775"/>
      <c r="P303" s="775"/>
      <c r="Q303" s="775"/>
      <c r="R303" s="775"/>
      <c r="S303" s="775"/>
      <c r="T303" s="775"/>
      <c r="U303" s="775"/>
      <c r="V303" s="775"/>
      <c r="W303" s="775"/>
      <c r="X303" s="775"/>
      <c r="Y303" s="775"/>
      <c r="Z303" s="775"/>
    </row>
    <row r="304" spans="1:26" ht="15.75" customHeight="1" x14ac:dyDescent="0.25">
      <c r="A304" s="836"/>
      <c r="B304" s="836"/>
      <c r="C304" s="836"/>
      <c r="D304" s="837"/>
      <c r="E304" s="838"/>
      <c r="F304" s="839"/>
      <c r="G304" s="840"/>
      <c r="H304" s="775"/>
      <c r="I304" s="775"/>
      <c r="J304" s="775"/>
      <c r="K304" s="775"/>
      <c r="L304" s="775"/>
      <c r="M304" s="775"/>
      <c r="N304" s="775"/>
      <c r="O304" s="775"/>
      <c r="P304" s="775"/>
      <c r="Q304" s="775"/>
      <c r="R304" s="775"/>
      <c r="S304" s="775"/>
      <c r="T304" s="775"/>
      <c r="U304" s="775"/>
      <c r="V304" s="775"/>
      <c r="W304" s="775"/>
      <c r="X304" s="775"/>
      <c r="Y304" s="775"/>
      <c r="Z304" s="775"/>
    </row>
    <row r="305" spans="1:26" ht="15.75" customHeight="1" x14ac:dyDescent="0.25">
      <c r="A305" s="836"/>
      <c r="B305" s="836"/>
      <c r="C305" s="836"/>
      <c r="D305" s="837"/>
      <c r="E305" s="838"/>
      <c r="F305" s="839"/>
      <c r="G305" s="840"/>
      <c r="H305" s="775"/>
      <c r="I305" s="775"/>
      <c r="J305" s="775"/>
      <c r="K305" s="775"/>
      <c r="L305" s="775"/>
      <c r="M305" s="775"/>
      <c r="N305" s="775"/>
      <c r="O305" s="775"/>
      <c r="P305" s="775"/>
      <c r="Q305" s="775"/>
      <c r="R305" s="775"/>
      <c r="S305" s="775"/>
      <c r="T305" s="775"/>
      <c r="U305" s="775"/>
      <c r="V305" s="775"/>
      <c r="W305" s="775"/>
      <c r="X305" s="775"/>
      <c r="Y305" s="775"/>
      <c r="Z305" s="775"/>
    </row>
    <row r="306" spans="1:26" ht="15.75" customHeight="1" x14ac:dyDescent="0.25">
      <c r="A306" s="836"/>
      <c r="B306" s="836"/>
      <c r="C306" s="836"/>
      <c r="D306" s="837"/>
      <c r="E306" s="838"/>
      <c r="F306" s="839"/>
      <c r="G306" s="840"/>
      <c r="H306" s="775"/>
      <c r="I306" s="775"/>
      <c r="J306" s="775"/>
      <c r="K306" s="775"/>
      <c r="L306" s="775"/>
      <c r="M306" s="775"/>
      <c r="N306" s="775"/>
      <c r="O306" s="775"/>
      <c r="P306" s="775"/>
      <c r="Q306" s="775"/>
      <c r="R306" s="775"/>
      <c r="S306" s="775"/>
      <c r="T306" s="775"/>
      <c r="U306" s="775"/>
      <c r="V306" s="775"/>
      <c r="W306" s="775"/>
      <c r="X306" s="775"/>
      <c r="Y306" s="775"/>
      <c r="Z306" s="775"/>
    </row>
    <row r="307" spans="1:26" ht="15.75" customHeight="1" x14ac:dyDescent="0.25">
      <c r="A307" s="836"/>
      <c r="B307" s="836"/>
      <c r="C307" s="836"/>
      <c r="D307" s="837"/>
      <c r="E307" s="838"/>
      <c r="F307" s="839"/>
      <c r="G307" s="840"/>
      <c r="H307" s="775"/>
      <c r="I307" s="775"/>
      <c r="J307" s="775"/>
      <c r="K307" s="775"/>
      <c r="L307" s="775"/>
      <c r="M307" s="775"/>
      <c r="N307" s="775"/>
      <c r="O307" s="775"/>
      <c r="P307" s="775"/>
      <c r="Q307" s="775"/>
      <c r="R307" s="775"/>
      <c r="S307" s="775"/>
      <c r="T307" s="775"/>
      <c r="U307" s="775"/>
      <c r="V307" s="775"/>
      <c r="W307" s="775"/>
      <c r="X307" s="775"/>
      <c r="Y307" s="775"/>
      <c r="Z307" s="775"/>
    </row>
    <row r="308" spans="1:26" ht="15.75" customHeight="1" x14ac:dyDescent="0.25">
      <c r="A308" s="836"/>
      <c r="B308" s="836"/>
      <c r="C308" s="836"/>
      <c r="D308" s="837"/>
      <c r="E308" s="838"/>
      <c r="F308" s="839"/>
      <c r="G308" s="840"/>
      <c r="H308" s="775"/>
      <c r="I308" s="775"/>
      <c r="J308" s="775"/>
      <c r="K308" s="775"/>
      <c r="L308" s="775"/>
      <c r="M308" s="775"/>
      <c r="N308" s="775"/>
      <c r="O308" s="775"/>
      <c r="P308" s="775"/>
      <c r="Q308" s="775"/>
      <c r="R308" s="775"/>
      <c r="S308" s="775"/>
      <c r="T308" s="775"/>
      <c r="U308" s="775"/>
      <c r="V308" s="775"/>
      <c r="W308" s="775"/>
      <c r="X308" s="775"/>
      <c r="Y308" s="775"/>
      <c r="Z308" s="775"/>
    </row>
    <row r="309" spans="1:26" ht="15.75" customHeight="1" x14ac:dyDescent="0.25">
      <c r="A309" s="836"/>
      <c r="B309" s="836"/>
      <c r="C309" s="836"/>
      <c r="D309" s="837"/>
      <c r="E309" s="838"/>
      <c r="F309" s="839"/>
      <c r="G309" s="840"/>
      <c r="H309" s="775"/>
      <c r="I309" s="775"/>
      <c r="J309" s="775"/>
      <c r="K309" s="775"/>
      <c r="L309" s="775"/>
      <c r="M309" s="775"/>
      <c r="N309" s="775"/>
      <c r="O309" s="775"/>
      <c r="P309" s="775"/>
      <c r="Q309" s="775"/>
      <c r="R309" s="775"/>
      <c r="S309" s="775"/>
      <c r="T309" s="775"/>
      <c r="U309" s="775"/>
      <c r="V309" s="775"/>
      <c r="W309" s="775"/>
      <c r="X309" s="775"/>
      <c r="Y309" s="775"/>
      <c r="Z309" s="775"/>
    </row>
    <row r="310" spans="1:26" ht="15.75" customHeight="1" x14ac:dyDescent="0.25">
      <c r="A310" s="836"/>
      <c r="B310" s="836"/>
      <c r="C310" s="836"/>
      <c r="D310" s="837"/>
      <c r="E310" s="838"/>
      <c r="F310" s="839"/>
      <c r="G310" s="840"/>
      <c r="H310" s="775"/>
      <c r="I310" s="775"/>
      <c r="J310" s="775"/>
      <c r="K310" s="775"/>
      <c r="L310" s="775"/>
      <c r="M310" s="775"/>
      <c r="N310" s="775"/>
      <c r="O310" s="775"/>
      <c r="P310" s="775"/>
      <c r="Q310" s="775"/>
      <c r="R310" s="775"/>
      <c r="S310" s="775"/>
      <c r="T310" s="775"/>
      <c r="U310" s="775"/>
      <c r="V310" s="775"/>
      <c r="W310" s="775"/>
      <c r="X310" s="775"/>
      <c r="Y310" s="775"/>
      <c r="Z310" s="775"/>
    </row>
    <row r="311" spans="1:26" ht="15.75" customHeight="1" x14ac:dyDescent="0.25">
      <c r="A311" s="836"/>
      <c r="B311" s="836"/>
      <c r="C311" s="836"/>
      <c r="D311" s="837"/>
      <c r="E311" s="838"/>
      <c r="F311" s="839"/>
      <c r="G311" s="840"/>
      <c r="H311" s="775"/>
      <c r="I311" s="775"/>
      <c r="J311" s="775"/>
      <c r="K311" s="775"/>
      <c r="L311" s="775"/>
      <c r="M311" s="775"/>
      <c r="N311" s="775"/>
      <c r="O311" s="775"/>
      <c r="P311" s="775"/>
      <c r="Q311" s="775"/>
      <c r="R311" s="775"/>
      <c r="S311" s="775"/>
      <c r="T311" s="775"/>
      <c r="U311" s="775"/>
      <c r="V311" s="775"/>
      <c r="W311" s="775"/>
      <c r="X311" s="775"/>
      <c r="Y311" s="775"/>
      <c r="Z311" s="775"/>
    </row>
    <row r="312" spans="1:26" ht="15.75" customHeight="1" x14ac:dyDescent="0.25">
      <c r="A312" s="836"/>
      <c r="B312" s="836"/>
      <c r="C312" s="836"/>
      <c r="D312" s="837"/>
      <c r="E312" s="838"/>
      <c r="F312" s="839"/>
      <c r="G312" s="840"/>
      <c r="H312" s="775"/>
      <c r="I312" s="775"/>
      <c r="J312" s="775"/>
      <c r="K312" s="775"/>
      <c r="L312" s="775"/>
      <c r="M312" s="775"/>
      <c r="N312" s="775"/>
      <c r="O312" s="775"/>
      <c r="P312" s="775"/>
      <c r="Q312" s="775"/>
      <c r="R312" s="775"/>
      <c r="S312" s="775"/>
      <c r="T312" s="775"/>
      <c r="U312" s="775"/>
      <c r="V312" s="775"/>
      <c r="W312" s="775"/>
      <c r="X312" s="775"/>
      <c r="Y312" s="775"/>
      <c r="Z312" s="775"/>
    </row>
    <row r="313" spans="1:26" ht="15.75" customHeight="1" x14ac:dyDescent="0.25">
      <c r="A313" s="836"/>
      <c r="B313" s="836"/>
      <c r="C313" s="836"/>
      <c r="D313" s="837"/>
      <c r="E313" s="838"/>
      <c r="F313" s="839"/>
      <c r="G313" s="840"/>
      <c r="H313" s="775"/>
      <c r="I313" s="775"/>
      <c r="J313" s="775"/>
      <c r="K313" s="775"/>
      <c r="L313" s="775"/>
      <c r="M313" s="775"/>
      <c r="N313" s="775"/>
      <c r="O313" s="775"/>
      <c r="P313" s="775"/>
      <c r="Q313" s="775"/>
      <c r="R313" s="775"/>
      <c r="S313" s="775"/>
      <c r="T313" s="775"/>
      <c r="U313" s="775"/>
      <c r="V313" s="775"/>
      <c r="W313" s="775"/>
      <c r="X313" s="775"/>
      <c r="Y313" s="775"/>
      <c r="Z313" s="775"/>
    </row>
    <row r="314" spans="1:26" ht="15.75" customHeight="1" x14ac:dyDescent="0.25">
      <c r="A314" s="836"/>
      <c r="B314" s="836"/>
      <c r="C314" s="836"/>
      <c r="D314" s="837"/>
      <c r="E314" s="838"/>
      <c r="F314" s="839"/>
      <c r="G314" s="840"/>
      <c r="H314" s="775"/>
      <c r="I314" s="775"/>
      <c r="J314" s="775"/>
      <c r="K314" s="775"/>
      <c r="L314" s="775"/>
      <c r="M314" s="775"/>
      <c r="N314" s="775"/>
      <c r="O314" s="775"/>
      <c r="P314" s="775"/>
      <c r="Q314" s="775"/>
      <c r="R314" s="775"/>
      <c r="S314" s="775"/>
      <c r="T314" s="775"/>
      <c r="U314" s="775"/>
      <c r="V314" s="775"/>
      <c r="W314" s="775"/>
      <c r="X314" s="775"/>
      <c r="Y314" s="775"/>
      <c r="Z314" s="775"/>
    </row>
    <row r="315" spans="1:26" ht="15.75" customHeight="1" x14ac:dyDescent="0.25">
      <c r="A315" s="836"/>
      <c r="B315" s="836"/>
      <c r="C315" s="836"/>
      <c r="D315" s="837"/>
      <c r="E315" s="838"/>
      <c r="F315" s="839"/>
      <c r="G315" s="840"/>
      <c r="H315" s="775"/>
      <c r="I315" s="775"/>
      <c r="J315" s="775"/>
      <c r="K315" s="775"/>
      <c r="L315" s="775"/>
      <c r="M315" s="775"/>
      <c r="N315" s="775"/>
      <c r="O315" s="775"/>
      <c r="P315" s="775"/>
      <c r="Q315" s="775"/>
      <c r="R315" s="775"/>
      <c r="S315" s="775"/>
      <c r="T315" s="775"/>
      <c r="U315" s="775"/>
      <c r="V315" s="775"/>
      <c r="W315" s="775"/>
      <c r="X315" s="775"/>
      <c r="Y315" s="775"/>
      <c r="Z315" s="775"/>
    </row>
    <row r="316" spans="1:26" ht="15.75" customHeight="1" x14ac:dyDescent="0.25">
      <c r="A316" s="836"/>
      <c r="B316" s="836"/>
      <c r="C316" s="836"/>
      <c r="D316" s="837"/>
      <c r="E316" s="838"/>
      <c r="F316" s="839"/>
      <c r="G316" s="840"/>
      <c r="H316" s="775"/>
      <c r="I316" s="775"/>
      <c r="J316" s="775"/>
      <c r="K316" s="775"/>
      <c r="L316" s="775"/>
      <c r="M316" s="775"/>
      <c r="N316" s="775"/>
      <c r="O316" s="775"/>
      <c r="P316" s="775"/>
      <c r="Q316" s="775"/>
      <c r="R316" s="775"/>
      <c r="S316" s="775"/>
      <c r="T316" s="775"/>
      <c r="U316" s="775"/>
      <c r="V316" s="775"/>
      <c r="W316" s="775"/>
      <c r="X316" s="775"/>
      <c r="Y316" s="775"/>
      <c r="Z316" s="775"/>
    </row>
    <row r="317" spans="1:26" ht="15.75" customHeight="1" x14ac:dyDescent="0.25">
      <c r="A317" s="836"/>
      <c r="B317" s="836"/>
      <c r="C317" s="836"/>
      <c r="D317" s="837"/>
      <c r="E317" s="838"/>
      <c r="F317" s="839"/>
      <c r="G317" s="840"/>
      <c r="H317" s="775"/>
      <c r="I317" s="775"/>
      <c r="J317" s="775"/>
      <c r="K317" s="775"/>
      <c r="L317" s="775"/>
      <c r="M317" s="775"/>
      <c r="N317" s="775"/>
      <c r="O317" s="775"/>
      <c r="P317" s="775"/>
      <c r="Q317" s="775"/>
      <c r="R317" s="775"/>
      <c r="S317" s="775"/>
      <c r="T317" s="775"/>
      <c r="U317" s="775"/>
      <c r="V317" s="775"/>
      <c r="W317" s="775"/>
      <c r="X317" s="775"/>
      <c r="Y317" s="775"/>
      <c r="Z317" s="775"/>
    </row>
    <row r="318" spans="1:26" ht="15.75" customHeight="1" x14ac:dyDescent="0.25">
      <c r="A318" s="836"/>
      <c r="B318" s="836"/>
      <c r="C318" s="836"/>
      <c r="D318" s="837"/>
      <c r="E318" s="838"/>
      <c r="F318" s="839"/>
      <c r="G318" s="840"/>
      <c r="H318" s="775"/>
      <c r="I318" s="775"/>
      <c r="J318" s="775"/>
      <c r="K318" s="775"/>
      <c r="L318" s="775"/>
      <c r="M318" s="775"/>
      <c r="N318" s="775"/>
      <c r="O318" s="775"/>
      <c r="P318" s="775"/>
      <c r="Q318" s="775"/>
      <c r="R318" s="775"/>
      <c r="S318" s="775"/>
      <c r="T318" s="775"/>
      <c r="U318" s="775"/>
      <c r="V318" s="775"/>
      <c r="W318" s="775"/>
      <c r="X318" s="775"/>
      <c r="Y318" s="775"/>
      <c r="Z318" s="775"/>
    </row>
    <row r="319" spans="1:26" ht="15.75" customHeight="1" x14ac:dyDescent="0.25">
      <c r="A319" s="836"/>
      <c r="B319" s="836"/>
      <c r="C319" s="836"/>
      <c r="D319" s="837"/>
      <c r="E319" s="838"/>
      <c r="F319" s="839"/>
      <c r="G319" s="840"/>
      <c r="H319" s="775"/>
      <c r="I319" s="775"/>
      <c r="J319" s="775"/>
      <c r="K319" s="775"/>
      <c r="L319" s="775"/>
      <c r="M319" s="775"/>
      <c r="N319" s="775"/>
      <c r="O319" s="775"/>
      <c r="P319" s="775"/>
      <c r="Q319" s="775"/>
      <c r="R319" s="775"/>
      <c r="S319" s="775"/>
      <c r="T319" s="775"/>
      <c r="U319" s="775"/>
      <c r="V319" s="775"/>
      <c r="W319" s="775"/>
      <c r="X319" s="775"/>
      <c r="Y319" s="775"/>
      <c r="Z319" s="775"/>
    </row>
    <row r="320" spans="1:26" ht="15.75" customHeight="1" x14ac:dyDescent="0.25">
      <c r="A320" s="836"/>
      <c r="B320" s="836"/>
      <c r="C320" s="836"/>
      <c r="D320" s="837"/>
      <c r="E320" s="838"/>
      <c r="F320" s="839"/>
      <c r="G320" s="840"/>
      <c r="H320" s="775"/>
      <c r="I320" s="775"/>
      <c r="J320" s="775"/>
      <c r="K320" s="775"/>
      <c r="L320" s="775"/>
      <c r="M320" s="775"/>
      <c r="N320" s="775"/>
      <c r="O320" s="775"/>
      <c r="P320" s="775"/>
      <c r="Q320" s="775"/>
      <c r="R320" s="775"/>
      <c r="S320" s="775"/>
      <c r="T320" s="775"/>
      <c r="U320" s="775"/>
      <c r="V320" s="775"/>
      <c r="W320" s="775"/>
      <c r="X320" s="775"/>
      <c r="Y320" s="775"/>
      <c r="Z320" s="775"/>
    </row>
    <row r="321" spans="1:26" ht="15.75" customHeight="1" x14ac:dyDescent="0.25">
      <c r="A321" s="836"/>
      <c r="B321" s="836"/>
      <c r="C321" s="836"/>
      <c r="D321" s="837"/>
      <c r="E321" s="838"/>
      <c r="F321" s="839"/>
      <c r="G321" s="840"/>
      <c r="H321" s="775"/>
      <c r="I321" s="775"/>
      <c r="J321" s="775"/>
      <c r="K321" s="775"/>
      <c r="L321" s="775"/>
      <c r="M321" s="775"/>
      <c r="N321" s="775"/>
      <c r="O321" s="775"/>
      <c r="P321" s="775"/>
      <c r="Q321" s="775"/>
      <c r="R321" s="775"/>
      <c r="S321" s="775"/>
      <c r="T321" s="775"/>
      <c r="U321" s="775"/>
      <c r="V321" s="775"/>
      <c r="W321" s="775"/>
      <c r="X321" s="775"/>
      <c r="Y321" s="775"/>
      <c r="Z321" s="775"/>
    </row>
    <row r="322" spans="1:26" ht="15.75" customHeight="1" x14ac:dyDescent="0.25">
      <c r="A322" s="836"/>
      <c r="B322" s="836"/>
      <c r="C322" s="836"/>
      <c r="D322" s="837"/>
      <c r="E322" s="838"/>
      <c r="F322" s="839"/>
      <c r="G322" s="840"/>
      <c r="H322" s="775"/>
      <c r="I322" s="775"/>
      <c r="J322" s="775"/>
      <c r="K322" s="775"/>
      <c r="L322" s="775"/>
      <c r="M322" s="775"/>
      <c r="N322" s="775"/>
      <c r="O322" s="775"/>
      <c r="P322" s="775"/>
      <c r="Q322" s="775"/>
      <c r="R322" s="775"/>
      <c r="S322" s="775"/>
      <c r="T322" s="775"/>
      <c r="U322" s="775"/>
      <c r="V322" s="775"/>
      <c r="W322" s="775"/>
      <c r="X322" s="775"/>
      <c r="Y322" s="775"/>
      <c r="Z322" s="775"/>
    </row>
    <row r="323" spans="1:26" ht="15.75" customHeight="1" x14ac:dyDescent="0.25">
      <c r="A323" s="836"/>
      <c r="B323" s="836"/>
      <c r="C323" s="836"/>
      <c r="D323" s="837"/>
      <c r="E323" s="838"/>
      <c r="F323" s="839"/>
      <c r="G323" s="840"/>
      <c r="H323" s="775"/>
      <c r="I323" s="775"/>
      <c r="J323" s="775"/>
      <c r="K323" s="775"/>
      <c r="L323" s="775"/>
      <c r="M323" s="775"/>
      <c r="N323" s="775"/>
      <c r="O323" s="775"/>
      <c r="P323" s="775"/>
      <c r="Q323" s="775"/>
      <c r="R323" s="775"/>
      <c r="S323" s="775"/>
      <c r="T323" s="775"/>
      <c r="U323" s="775"/>
      <c r="V323" s="775"/>
      <c r="W323" s="775"/>
      <c r="X323" s="775"/>
      <c r="Y323" s="775"/>
      <c r="Z323" s="775"/>
    </row>
    <row r="324" spans="1:26" ht="15.75" customHeight="1" x14ac:dyDescent="0.25">
      <c r="A324" s="836"/>
      <c r="B324" s="836"/>
      <c r="C324" s="836"/>
      <c r="D324" s="837"/>
      <c r="E324" s="838"/>
      <c r="F324" s="839"/>
      <c r="G324" s="840"/>
      <c r="H324" s="775"/>
      <c r="I324" s="775"/>
      <c r="J324" s="775"/>
      <c r="K324" s="775"/>
      <c r="L324" s="775"/>
      <c r="M324" s="775"/>
      <c r="N324" s="775"/>
      <c r="O324" s="775"/>
      <c r="P324" s="775"/>
      <c r="Q324" s="775"/>
      <c r="R324" s="775"/>
      <c r="S324" s="775"/>
      <c r="T324" s="775"/>
      <c r="U324" s="775"/>
      <c r="V324" s="775"/>
      <c r="W324" s="775"/>
      <c r="X324" s="775"/>
      <c r="Y324" s="775"/>
      <c r="Z324" s="775"/>
    </row>
    <row r="325" spans="1:26" ht="15.75" customHeight="1" x14ac:dyDescent="0.25">
      <c r="A325" s="836"/>
      <c r="B325" s="836"/>
      <c r="C325" s="836"/>
      <c r="D325" s="837"/>
      <c r="E325" s="838"/>
      <c r="F325" s="839"/>
      <c r="G325" s="840"/>
      <c r="H325" s="775"/>
      <c r="I325" s="775"/>
      <c r="J325" s="775"/>
      <c r="K325" s="775"/>
      <c r="L325" s="775"/>
      <c r="M325" s="775"/>
      <c r="N325" s="775"/>
      <c r="O325" s="775"/>
      <c r="P325" s="775"/>
      <c r="Q325" s="775"/>
      <c r="R325" s="775"/>
      <c r="S325" s="775"/>
      <c r="T325" s="775"/>
      <c r="U325" s="775"/>
      <c r="V325" s="775"/>
      <c r="W325" s="775"/>
      <c r="X325" s="775"/>
      <c r="Y325" s="775"/>
      <c r="Z325" s="775"/>
    </row>
    <row r="326" spans="1:26" ht="15.75" customHeight="1" x14ac:dyDescent="0.25">
      <c r="A326" s="836"/>
      <c r="B326" s="836"/>
      <c r="C326" s="836"/>
      <c r="D326" s="837"/>
      <c r="E326" s="838"/>
      <c r="F326" s="839"/>
      <c r="G326" s="840"/>
      <c r="H326" s="775"/>
      <c r="I326" s="775"/>
      <c r="J326" s="775"/>
      <c r="K326" s="775"/>
      <c r="L326" s="775"/>
      <c r="M326" s="775"/>
      <c r="N326" s="775"/>
      <c r="O326" s="775"/>
      <c r="P326" s="775"/>
      <c r="Q326" s="775"/>
      <c r="R326" s="775"/>
      <c r="S326" s="775"/>
      <c r="T326" s="775"/>
      <c r="U326" s="775"/>
      <c r="V326" s="775"/>
      <c r="W326" s="775"/>
      <c r="X326" s="775"/>
      <c r="Y326" s="775"/>
      <c r="Z326" s="775"/>
    </row>
    <row r="327" spans="1:26" ht="15.75" customHeight="1" x14ac:dyDescent="0.25">
      <c r="A327" s="836"/>
      <c r="B327" s="836"/>
      <c r="C327" s="836"/>
      <c r="D327" s="837"/>
      <c r="E327" s="838"/>
      <c r="F327" s="839"/>
      <c r="G327" s="840"/>
      <c r="H327" s="775"/>
      <c r="I327" s="775"/>
      <c r="J327" s="775"/>
      <c r="K327" s="775"/>
      <c r="L327" s="775"/>
      <c r="M327" s="775"/>
      <c r="N327" s="775"/>
      <c r="O327" s="775"/>
      <c r="P327" s="775"/>
      <c r="Q327" s="775"/>
      <c r="R327" s="775"/>
      <c r="S327" s="775"/>
      <c r="T327" s="775"/>
      <c r="U327" s="775"/>
      <c r="V327" s="775"/>
      <c r="W327" s="775"/>
      <c r="X327" s="775"/>
      <c r="Y327" s="775"/>
      <c r="Z327" s="775"/>
    </row>
    <row r="328" spans="1:26" ht="15.75" customHeight="1" x14ac:dyDescent="0.25">
      <c r="A328" s="836"/>
      <c r="B328" s="836"/>
      <c r="C328" s="836"/>
      <c r="D328" s="837"/>
      <c r="E328" s="838"/>
      <c r="F328" s="839"/>
      <c r="G328" s="840"/>
      <c r="H328" s="775"/>
      <c r="I328" s="775"/>
      <c r="J328" s="775"/>
      <c r="K328" s="775"/>
      <c r="L328" s="775"/>
      <c r="M328" s="775"/>
      <c r="N328" s="775"/>
      <c r="O328" s="775"/>
      <c r="P328" s="775"/>
      <c r="Q328" s="775"/>
      <c r="R328" s="775"/>
      <c r="S328" s="775"/>
      <c r="T328" s="775"/>
      <c r="U328" s="775"/>
      <c r="V328" s="775"/>
      <c r="W328" s="775"/>
      <c r="X328" s="775"/>
      <c r="Y328" s="775"/>
      <c r="Z328" s="775"/>
    </row>
    <row r="329" spans="1:26" ht="15.75" customHeight="1" x14ac:dyDescent="0.25">
      <c r="A329" s="836"/>
      <c r="B329" s="836"/>
      <c r="C329" s="836"/>
      <c r="D329" s="837"/>
      <c r="E329" s="838"/>
      <c r="F329" s="839"/>
      <c r="G329" s="840"/>
      <c r="H329" s="775"/>
      <c r="I329" s="775"/>
      <c r="J329" s="775"/>
      <c r="K329" s="775"/>
      <c r="L329" s="775"/>
      <c r="M329" s="775"/>
      <c r="N329" s="775"/>
      <c r="O329" s="775"/>
      <c r="P329" s="775"/>
      <c r="Q329" s="775"/>
      <c r="R329" s="775"/>
      <c r="S329" s="775"/>
      <c r="T329" s="775"/>
      <c r="U329" s="775"/>
      <c r="V329" s="775"/>
      <c r="W329" s="775"/>
      <c r="X329" s="775"/>
      <c r="Y329" s="775"/>
      <c r="Z329" s="775"/>
    </row>
    <row r="330" spans="1:26" ht="15.75" customHeight="1" x14ac:dyDescent="0.25">
      <c r="A330" s="836"/>
      <c r="B330" s="836"/>
      <c r="C330" s="836"/>
      <c r="D330" s="837"/>
      <c r="E330" s="838"/>
      <c r="F330" s="839"/>
      <c r="G330" s="840"/>
      <c r="H330" s="775"/>
      <c r="I330" s="775"/>
      <c r="J330" s="775"/>
      <c r="K330" s="775"/>
      <c r="L330" s="775"/>
      <c r="M330" s="775"/>
      <c r="N330" s="775"/>
      <c r="O330" s="775"/>
      <c r="P330" s="775"/>
      <c r="Q330" s="775"/>
      <c r="R330" s="775"/>
      <c r="S330" s="775"/>
      <c r="T330" s="775"/>
      <c r="U330" s="775"/>
      <c r="V330" s="775"/>
      <c r="W330" s="775"/>
      <c r="X330" s="775"/>
      <c r="Y330" s="775"/>
      <c r="Z330" s="775"/>
    </row>
    <row r="331" spans="1:26" ht="15.75" customHeight="1" x14ac:dyDescent="0.25">
      <c r="A331" s="836"/>
      <c r="B331" s="836"/>
      <c r="C331" s="836"/>
      <c r="D331" s="837"/>
      <c r="E331" s="838"/>
      <c r="F331" s="839"/>
      <c r="G331" s="840"/>
      <c r="H331" s="775"/>
      <c r="I331" s="775"/>
      <c r="J331" s="775"/>
      <c r="K331" s="775"/>
      <c r="L331" s="775"/>
      <c r="M331" s="775"/>
      <c r="N331" s="775"/>
      <c r="O331" s="775"/>
      <c r="P331" s="775"/>
      <c r="Q331" s="775"/>
      <c r="R331" s="775"/>
      <c r="S331" s="775"/>
      <c r="T331" s="775"/>
      <c r="U331" s="775"/>
      <c r="V331" s="775"/>
      <c r="W331" s="775"/>
      <c r="X331" s="775"/>
      <c r="Y331" s="775"/>
      <c r="Z331" s="775"/>
    </row>
    <row r="332" spans="1:26" ht="15.75" customHeight="1" x14ac:dyDescent="0.25">
      <c r="A332" s="836"/>
      <c r="B332" s="836"/>
      <c r="C332" s="836"/>
      <c r="D332" s="837"/>
      <c r="E332" s="838"/>
      <c r="F332" s="839"/>
      <c r="G332" s="840"/>
      <c r="H332" s="775"/>
      <c r="I332" s="775"/>
      <c r="J332" s="775"/>
      <c r="K332" s="775"/>
      <c r="L332" s="775"/>
      <c r="M332" s="775"/>
      <c r="N332" s="775"/>
      <c r="O332" s="775"/>
      <c r="P332" s="775"/>
      <c r="Q332" s="775"/>
      <c r="R332" s="775"/>
      <c r="S332" s="775"/>
      <c r="T332" s="775"/>
      <c r="U332" s="775"/>
      <c r="V332" s="775"/>
      <c r="W332" s="775"/>
      <c r="X332" s="775"/>
      <c r="Y332" s="775"/>
      <c r="Z332" s="775"/>
    </row>
    <row r="333" spans="1:26" ht="15.75" customHeight="1" x14ac:dyDescent="0.25">
      <c r="A333" s="836"/>
      <c r="B333" s="836"/>
      <c r="C333" s="836"/>
      <c r="D333" s="837"/>
      <c r="E333" s="838"/>
      <c r="F333" s="839"/>
      <c r="G333" s="840"/>
      <c r="H333" s="775"/>
      <c r="I333" s="775"/>
      <c r="J333" s="775"/>
      <c r="K333" s="775"/>
      <c r="L333" s="775"/>
      <c r="M333" s="775"/>
      <c r="N333" s="775"/>
      <c r="O333" s="775"/>
      <c r="P333" s="775"/>
      <c r="Q333" s="775"/>
      <c r="R333" s="775"/>
      <c r="S333" s="775"/>
      <c r="T333" s="775"/>
      <c r="U333" s="775"/>
      <c r="V333" s="775"/>
      <c r="W333" s="775"/>
      <c r="X333" s="775"/>
      <c r="Y333" s="775"/>
      <c r="Z333" s="775"/>
    </row>
    <row r="334" spans="1:26" ht="15.75" customHeight="1" x14ac:dyDescent="0.25">
      <c r="A334" s="836"/>
      <c r="B334" s="836"/>
      <c r="C334" s="836"/>
      <c r="D334" s="837"/>
      <c r="E334" s="838"/>
      <c r="F334" s="839"/>
      <c r="G334" s="840"/>
      <c r="H334" s="775"/>
      <c r="I334" s="775"/>
      <c r="J334" s="775"/>
      <c r="K334" s="775"/>
      <c r="L334" s="775"/>
      <c r="M334" s="775"/>
      <c r="N334" s="775"/>
      <c r="O334" s="775"/>
      <c r="P334" s="775"/>
      <c r="Q334" s="775"/>
      <c r="R334" s="775"/>
      <c r="S334" s="775"/>
      <c r="T334" s="775"/>
      <c r="U334" s="775"/>
      <c r="V334" s="775"/>
      <c r="W334" s="775"/>
      <c r="X334" s="775"/>
      <c r="Y334" s="775"/>
      <c r="Z334" s="775"/>
    </row>
    <row r="335" spans="1:26" ht="15.75" customHeight="1" x14ac:dyDescent="0.25">
      <c r="A335" s="836"/>
      <c r="B335" s="836"/>
      <c r="C335" s="836"/>
      <c r="D335" s="837"/>
      <c r="E335" s="838"/>
      <c r="F335" s="839"/>
      <c r="G335" s="840"/>
      <c r="H335" s="775"/>
      <c r="I335" s="775"/>
      <c r="J335" s="775"/>
      <c r="K335" s="775"/>
      <c r="L335" s="775"/>
      <c r="M335" s="775"/>
      <c r="N335" s="775"/>
      <c r="O335" s="775"/>
      <c r="P335" s="775"/>
      <c r="Q335" s="775"/>
      <c r="R335" s="775"/>
      <c r="S335" s="775"/>
      <c r="T335" s="775"/>
      <c r="U335" s="775"/>
      <c r="V335" s="775"/>
      <c r="W335" s="775"/>
      <c r="X335" s="775"/>
      <c r="Y335" s="775"/>
      <c r="Z335" s="775"/>
    </row>
    <row r="336" spans="1:26" ht="15.75" customHeight="1" x14ac:dyDescent="0.25">
      <c r="A336" s="836"/>
      <c r="B336" s="836"/>
      <c r="C336" s="836"/>
      <c r="D336" s="837"/>
      <c r="E336" s="838"/>
      <c r="F336" s="839"/>
      <c r="G336" s="840"/>
      <c r="H336" s="775"/>
      <c r="I336" s="775"/>
      <c r="J336" s="775"/>
      <c r="K336" s="775"/>
      <c r="L336" s="775"/>
      <c r="M336" s="775"/>
      <c r="N336" s="775"/>
      <c r="O336" s="775"/>
      <c r="P336" s="775"/>
      <c r="Q336" s="775"/>
      <c r="R336" s="775"/>
      <c r="S336" s="775"/>
      <c r="T336" s="775"/>
      <c r="U336" s="775"/>
      <c r="V336" s="775"/>
      <c r="W336" s="775"/>
      <c r="X336" s="775"/>
      <c r="Y336" s="775"/>
      <c r="Z336" s="775"/>
    </row>
    <row r="337" spans="1:26" ht="15.75" customHeight="1" x14ac:dyDescent="0.25">
      <c r="A337" s="836"/>
      <c r="B337" s="836"/>
      <c r="C337" s="836"/>
      <c r="D337" s="837"/>
      <c r="E337" s="838"/>
      <c r="F337" s="839"/>
      <c r="G337" s="840"/>
      <c r="H337" s="775"/>
      <c r="I337" s="775"/>
      <c r="J337" s="775"/>
      <c r="K337" s="775"/>
      <c r="L337" s="775"/>
      <c r="M337" s="775"/>
      <c r="N337" s="775"/>
      <c r="O337" s="775"/>
      <c r="P337" s="775"/>
      <c r="Q337" s="775"/>
      <c r="R337" s="775"/>
      <c r="S337" s="775"/>
      <c r="T337" s="775"/>
      <c r="U337" s="775"/>
      <c r="V337" s="775"/>
      <c r="W337" s="775"/>
      <c r="X337" s="775"/>
      <c r="Y337" s="775"/>
      <c r="Z337" s="775"/>
    </row>
    <row r="338" spans="1:26" ht="15.75" customHeight="1" x14ac:dyDescent="0.25">
      <c r="A338" s="836"/>
      <c r="B338" s="836"/>
      <c r="C338" s="836"/>
      <c r="D338" s="837"/>
      <c r="E338" s="838"/>
      <c r="F338" s="839"/>
      <c r="G338" s="840"/>
      <c r="H338" s="775"/>
      <c r="I338" s="775"/>
      <c r="J338" s="775"/>
      <c r="K338" s="775"/>
      <c r="L338" s="775"/>
      <c r="M338" s="775"/>
      <c r="N338" s="775"/>
      <c r="O338" s="775"/>
      <c r="P338" s="775"/>
      <c r="Q338" s="775"/>
      <c r="R338" s="775"/>
      <c r="S338" s="775"/>
      <c r="T338" s="775"/>
      <c r="U338" s="775"/>
      <c r="V338" s="775"/>
      <c r="W338" s="775"/>
      <c r="X338" s="775"/>
      <c r="Y338" s="775"/>
      <c r="Z338" s="775"/>
    </row>
    <row r="339" spans="1:26" ht="15.75" customHeight="1" x14ac:dyDescent="0.25">
      <c r="A339" s="836"/>
      <c r="B339" s="836"/>
      <c r="C339" s="836"/>
      <c r="D339" s="837"/>
      <c r="E339" s="838"/>
      <c r="F339" s="839"/>
      <c r="G339" s="840"/>
      <c r="H339" s="775"/>
      <c r="I339" s="775"/>
      <c r="J339" s="775"/>
      <c r="K339" s="775"/>
      <c r="L339" s="775"/>
      <c r="M339" s="775"/>
      <c r="N339" s="775"/>
      <c r="O339" s="775"/>
      <c r="P339" s="775"/>
      <c r="Q339" s="775"/>
      <c r="R339" s="775"/>
      <c r="S339" s="775"/>
      <c r="T339" s="775"/>
      <c r="U339" s="775"/>
      <c r="V339" s="775"/>
      <c r="W339" s="775"/>
      <c r="X339" s="775"/>
      <c r="Y339" s="775"/>
      <c r="Z339" s="775"/>
    </row>
    <row r="340" spans="1:26" ht="15.75" customHeight="1" x14ac:dyDescent="0.25">
      <c r="A340" s="836"/>
      <c r="B340" s="836"/>
      <c r="C340" s="836"/>
      <c r="D340" s="837"/>
      <c r="E340" s="838"/>
      <c r="F340" s="839"/>
      <c r="G340" s="840"/>
      <c r="H340" s="775"/>
      <c r="I340" s="775"/>
      <c r="J340" s="775"/>
      <c r="K340" s="775"/>
      <c r="L340" s="775"/>
      <c r="M340" s="775"/>
      <c r="N340" s="775"/>
      <c r="O340" s="775"/>
      <c r="P340" s="775"/>
      <c r="Q340" s="775"/>
      <c r="R340" s="775"/>
      <c r="S340" s="775"/>
      <c r="T340" s="775"/>
      <c r="U340" s="775"/>
      <c r="V340" s="775"/>
      <c r="W340" s="775"/>
      <c r="X340" s="775"/>
      <c r="Y340" s="775"/>
      <c r="Z340" s="775"/>
    </row>
    <row r="341" spans="1:26" ht="15.75" customHeight="1" x14ac:dyDescent="0.25">
      <c r="A341" s="836"/>
      <c r="B341" s="836"/>
      <c r="C341" s="836"/>
      <c r="D341" s="837"/>
      <c r="E341" s="838"/>
      <c r="F341" s="839"/>
      <c r="G341" s="840"/>
      <c r="H341" s="775"/>
      <c r="I341" s="775"/>
      <c r="J341" s="775"/>
      <c r="K341" s="775"/>
      <c r="L341" s="775"/>
      <c r="M341" s="775"/>
      <c r="N341" s="775"/>
      <c r="O341" s="775"/>
      <c r="P341" s="775"/>
      <c r="Q341" s="775"/>
      <c r="R341" s="775"/>
      <c r="S341" s="775"/>
      <c r="T341" s="775"/>
      <c r="U341" s="775"/>
      <c r="V341" s="775"/>
      <c r="W341" s="775"/>
      <c r="X341" s="775"/>
      <c r="Y341" s="775"/>
      <c r="Z341" s="775"/>
    </row>
    <row r="342" spans="1:26" ht="15.75" customHeight="1" x14ac:dyDescent="0.25">
      <c r="A342" s="836"/>
      <c r="B342" s="836"/>
      <c r="C342" s="836"/>
      <c r="D342" s="837"/>
      <c r="E342" s="838"/>
      <c r="F342" s="839"/>
      <c r="G342" s="840"/>
      <c r="H342" s="775"/>
      <c r="I342" s="775"/>
      <c r="J342" s="775"/>
      <c r="K342" s="775"/>
      <c r="L342" s="775"/>
      <c r="M342" s="775"/>
      <c r="N342" s="775"/>
      <c r="O342" s="775"/>
      <c r="P342" s="775"/>
      <c r="Q342" s="775"/>
      <c r="R342" s="775"/>
      <c r="S342" s="775"/>
      <c r="T342" s="775"/>
      <c r="U342" s="775"/>
      <c r="V342" s="775"/>
      <c r="W342" s="775"/>
      <c r="X342" s="775"/>
      <c r="Y342" s="775"/>
      <c r="Z342" s="775"/>
    </row>
    <row r="343" spans="1:26" ht="15.75" customHeight="1" x14ac:dyDescent="0.25">
      <c r="A343" s="836"/>
      <c r="B343" s="836"/>
      <c r="C343" s="836"/>
      <c r="D343" s="837"/>
      <c r="E343" s="838"/>
      <c r="F343" s="839"/>
      <c r="G343" s="840"/>
      <c r="H343" s="775"/>
      <c r="I343" s="775"/>
      <c r="J343" s="775"/>
      <c r="K343" s="775"/>
      <c r="L343" s="775"/>
      <c r="M343" s="775"/>
      <c r="N343" s="775"/>
      <c r="O343" s="775"/>
      <c r="P343" s="775"/>
      <c r="Q343" s="775"/>
      <c r="R343" s="775"/>
      <c r="S343" s="775"/>
      <c r="T343" s="775"/>
      <c r="U343" s="775"/>
      <c r="V343" s="775"/>
      <c r="W343" s="775"/>
      <c r="X343" s="775"/>
      <c r="Y343" s="775"/>
      <c r="Z343" s="775"/>
    </row>
    <row r="344" spans="1:26" ht="15.75" customHeight="1" x14ac:dyDescent="0.25">
      <c r="A344" s="836"/>
      <c r="B344" s="836"/>
      <c r="C344" s="836"/>
      <c r="D344" s="837"/>
      <c r="E344" s="838"/>
      <c r="F344" s="839"/>
      <c r="G344" s="840"/>
      <c r="H344" s="775"/>
      <c r="I344" s="775"/>
      <c r="J344" s="775"/>
      <c r="K344" s="775"/>
      <c r="L344" s="775"/>
      <c r="M344" s="775"/>
      <c r="N344" s="775"/>
      <c r="O344" s="775"/>
      <c r="P344" s="775"/>
      <c r="Q344" s="775"/>
      <c r="R344" s="775"/>
      <c r="S344" s="775"/>
      <c r="T344" s="775"/>
      <c r="U344" s="775"/>
      <c r="V344" s="775"/>
      <c r="W344" s="775"/>
      <c r="X344" s="775"/>
      <c r="Y344" s="775"/>
      <c r="Z344" s="775"/>
    </row>
    <row r="345" spans="1:26" ht="15.75" customHeight="1" x14ac:dyDescent="0.25">
      <c r="A345" s="836"/>
      <c r="B345" s="836"/>
      <c r="C345" s="836"/>
      <c r="D345" s="837"/>
      <c r="E345" s="838"/>
      <c r="F345" s="839"/>
      <c r="G345" s="840"/>
      <c r="H345" s="775"/>
      <c r="I345" s="775"/>
      <c r="J345" s="775"/>
      <c r="K345" s="775"/>
      <c r="L345" s="775"/>
      <c r="M345" s="775"/>
      <c r="N345" s="775"/>
      <c r="O345" s="775"/>
      <c r="P345" s="775"/>
      <c r="Q345" s="775"/>
      <c r="R345" s="775"/>
      <c r="S345" s="775"/>
      <c r="T345" s="775"/>
      <c r="U345" s="775"/>
      <c r="V345" s="775"/>
      <c r="W345" s="775"/>
      <c r="X345" s="775"/>
      <c r="Y345" s="775"/>
      <c r="Z345" s="775"/>
    </row>
    <row r="346" spans="1:26" ht="15.75" customHeight="1" x14ac:dyDescent="0.25">
      <c r="A346" s="836"/>
      <c r="B346" s="836"/>
      <c r="C346" s="836"/>
      <c r="D346" s="837"/>
      <c r="E346" s="838"/>
      <c r="F346" s="839"/>
      <c r="G346" s="840"/>
      <c r="H346" s="775"/>
      <c r="I346" s="775"/>
      <c r="J346" s="775"/>
      <c r="K346" s="775"/>
      <c r="L346" s="775"/>
      <c r="M346" s="775"/>
      <c r="N346" s="775"/>
      <c r="O346" s="775"/>
      <c r="P346" s="775"/>
      <c r="Q346" s="775"/>
      <c r="R346" s="775"/>
      <c r="S346" s="775"/>
      <c r="T346" s="775"/>
      <c r="U346" s="775"/>
      <c r="V346" s="775"/>
      <c r="W346" s="775"/>
      <c r="X346" s="775"/>
      <c r="Y346" s="775"/>
      <c r="Z346" s="775"/>
    </row>
    <row r="347" spans="1:26" ht="15.75" customHeight="1" x14ac:dyDescent="0.25">
      <c r="A347" s="836"/>
      <c r="B347" s="836"/>
      <c r="C347" s="836"/>
      <c r="D347" s="837"/>
      <c r="E347" s="838"/>
      <c r="F347" s="839"/>
      <c r="G347" s="840"/>
      <c r="H347" s="775"/>
      <c r="I347" s="775"/>
      <c r="J347" s="775"/>
      <c r="K347" s="775"/>
      <c r="L347" s="775"/>
      <c r="M347" s="775"/>
      <c r="N347" s="775"/>
      <c r="O347" s="775"/>
      <c r="P347" s="775"/>
      <c r="Q347" s="775"/>
      <c r="R347" s="775"/>
      <c r="S347" s="775"/>
      <c r="T347" s="775"/>
      <c r="U347" s="775"/>
      <c r="V347" s="775"/>
      <c r="W347" s="775"/>
      <c r="X347" s="775"/>
      <c r="Y347" s="775"/>
      <c r="Z347" s="775"/>
    </row>
    <row r="348" spans="1:26" ht="15.75" customHeight="1" x14ac:dyDescent="0.25">
      <c r="A348" s="836"/>
      <c r="B348" s="836"/>
      <c r="C348" s="836"/>
      <c r="D348" s="837"/>
      <c r="E348" s="838"/>
      <c r="F348" s="839"/>
      <c r="G348" s="840"/>
      <c r="H348" s="775"/>
      <c r="I348" s="775"/>
      <c r="J348" s="775"/>
      <c r="K348" s="775"/>
      <c r="L348" s="775"/>
      <c r="M348" s="775"/>
      <c r="N348" s="775"/>
      <c r="O348" s="775"/>
      <c r="P348" s="775"/>
      <c r="Q348" s="775"/>
      <c r="R348" s="775"/>
      <c r="S348" s="775"/>
      <c r="T348" s="775"/>
      <c r="U348" s="775"/>
      <c r="V348" s="775"/>
      <c r="W348" s="775"/>
      <c r="X348" s="775"/>
      <c r="Y348" s="775"/>
      <c r="Z348" s="775"/>
    </row>
    <row r="349" spans="1:26" ht="15.75" customHeight="1" x14ac:dyDescent="0.25">
      <c r="A349" s="836"/>
      <c r="B349" s="836"/>
      <c r="C349" s="836"/>
      <c r="D349" s="837"/>
      <c r="E349" s="838"/>
      <c r="F349" s="839"/>
      <c r="G349" s="840"/>
      <c r="H349" s="775"/>
      <c r="I349" s="775"/>
      <c r="J349" s="775"/>
      <c r="K349" s="775"/>
      <c r="L349" s="775"/>
      <c r="M349" s="775"/>
      <c r="N349" s="775"/>
      <c r="O349" s="775"/>
      <c r="P349" s="775"/>
      <c r="Q349" s="775"/>
      <c r="R349" s="775"/>
      <c r="S349" s="775"/>
      <c r="T349" s="775"/>
      <c r="U349" s="775"/>
      <c r="V349" s="775"/>
      <c r="W349" s="775"/>
      <c r="X349" s="775"/>
      <c r="Y349" s="775"/>
      <c r="Z349" s="775"/>
    </row>
    <row r="350" spans="1:26" ht="15.75" customHeight="1" x14ac:dyDescent="0.25">
      <c r="A350" s="836"/>
      <c r="B350" s="836"/>
      <c r="C350" s="836"/>
      <c r="D350" s="837"/>
      <c r="E350" s="838"/>
      <c r="F350" s="839"/>
      <c r="G350" s="840"/>
      <c r="H350" s="775"/>
      <c r="I350" s="775"/>
      <c r="J350" s="775"/>
      <c r="K350" s="775"/>
      <c r="L350" s="775"/>
      <c r="M350" s="775"/>
      <c r="N350" s="775"/>
      <c r="O350" s="775"/>
      <c r="P350" s="775"/>
      <c r="Q350" s="775"/>
      <c r="R350" s="775"/>
      <c r="S350" s="775"/>
      <c r="T350" s="775"/>
      <c r="U350" s="775"/>
      <c r="V350" s="775"/>
      <c r="W350" s="775"/>
      <c r="X350" s="775"/>
      <c r="Y350" s="775"/>
      <c r="Z350" s="775"/>
    </row>
    <row r="351" spans="1:26" ht="15.75" customHeight="1" x14ac:dyDescent="0.25">
      <c r="A351" s="836"/>
      <c r="B351" s="836"/>
      <c r="C351" s="836"/>
      <c r="D351" s="837"/>
      <c r="E351" s="838"/>
      <c r="F351" s="839"/>
      <c r="G351" s="840"/>
      <c r="H351" s="775"/>
      <c r="I351" s="775"/>
      <c r="J351" s="775"/>
      <c r="K351" s="775"/>
      <c r="L351" s="775"/>
      <c r="M351" s="775"/>
      <c r="N351" s="775"/>
      <c r="O351" s="775"/>
      <c r="P351" s="775"/>
      <c r="Q351" s="775"/>
      <c r="R351" s="775"/>
      <c r="S351" s="775"/>
      <c r="T351" s="775"/>
      <c r="U351" s="775"/>
      <c r="V351" s="775"/>
      <c r="W351" s="775"/>
      <c r="X351" s="775"/>
      <c r="Y351" s="775"/>
      <c r="Z351" s="775"/>
    </row>
    <row r="352" spans="1:26" ht="15.75" customHeight="1" x14ac:dyDescent="0.25">
      <c r="A352" s="836"/>
      <c r="B352" s="836"/>
      <c r="C352" s="836"/>
      <c r="D352" s="837"/>
      <c r="E352" s="838"/>
      <c r="F352" s="839"/>
      <c r="G352" s="840"/>
      <c r="H352" s="775"/>
      <c r="I352" s="775"/>
      <c r="J352" s="775"/>
      <c r="K352" s="775"/>
      <c r="L352" s="775"/>
      <c r="M352" s="775"/>
      <c r="N352" s="775"/>
      <c r="O352" s="775"/>
      <c r="P352" s="775"/>
      <c r="Q352" s="775"/>
      <c r="R352" s="775"/>
      <c r="S352" s="775"/>
      <c r="T352" s="775"/>
      <c r="U352" s="775"/>
      <c r="V352" s="775"/>
      <c r="W352" s="775"/>
      <c r="X352" s="775"/>
      <c r="Y352" s="775"/>
      <c r="Z352" s="775"/>
    </row>
    <row r="353" spans="1:26" ht="15.75" customHeight="1" x14ac:dyDescent="0.25">
      <c r="A353" s="836"/>
      <c r="B353" s="836"/>
      <c r="C353" s="836"/>
      <c r="D353" s="837"/>
      <c r="E353" s="838"/>
      <c r="F353" s="839"/>
      <c r="G353" s="840"/>
      <c r="H353" s="775"/>
      <c r="I353" s="775"/>
      <c r="J353" s="775"/>
      <c r="K353" s="775"/>
      <c r="L353" s="775"/>
      <c r="M353" s="775"/>
      <c r="N353" s="775"/>
      <c r="O353" s="775"/>
      <c r="P353" s="775"/>
      <c r="Q353" s="775"/>
      <c r="R353" s="775"/>
      <c r="S353" s="775"/>
      <c r="T353" s="775"/>
      <c r="U353" s="775"/>
      <c r="V353" s="775"/>
      <c r="W353" s="775"/>
      <c r="X353" s="775"/>
      <c r="Y353" s="775"/>
      <c r="Z353" s="775"/>
    </row>
    <row r="354" spans="1:26" ht="15.75" customHeight="1" x14ac:dyDescent="0.25">
      <c r="A354" s="836"/>
      <c r="B354" s="836"/>
      <c r="C354" s="836"/>
      <c r="D354" s="837"/>
      <c r="E354" s="838"/>
      <c r="F354" s="839"/>
      <c r="G354" s="840"/>
      <c r="H354" s="775"/>
      <c r="I354" s="775"/>
      <c r="J354" s="775"/>
      <c r="K354" s="775"/>
      <c r="L354" s="775"/>
      <c r="M354" s="775"/>
      <c r="N354" s="775"/>
      <c r="O354" s="775"/>
      <c r="P354" s="775"/>
      <c r="Q354" s="775"/>
      <c r="R354" s="775"/>
      <c r="S354" s="775"/>
      <c r="T354" s="775"/>
      <c r="U354" s="775"/>
      <c r="V354" s="775"/>
      <c r="W354" s="775"/>
      <c r="X354" s="775"/>
      <c r="Y354" s="775"/>
      <c r="Z354" s="775"/>
    </row>
    <row r="355" spans="1:26" ht="15.75" customHeight="1" x14ac:dyDescent="0.25">
      <c r="A355" s="836"/>
      <c r="B355" s="836"/>
      <c r="C355" s="836"/>
      <c r="D355" s="837"/>
      <c r="E355" s="838"/>
      <c r="F355" s="839"/>
      <c r="G355" s="840"/>
      <c r="H355" s="775"/>
      <c r="I355" s="775"/>
      <c r="J355" s="775"/>
      <c r="K355" s="775"/>
      <c r="L355" s="775"/>
      <c r="M355" s="775"/>
      <c r="N355" s="775"/>
      <c r="O355" s="775"/>
      <c r="P355" s="775"/>
      <c r="Q355" s="775"/>
      <c r="R355" s="775"/>
      <c r="S355" s="775"/>
      <c r="T355" s="775"/>
      <c r="U355" s="775"/>
      <c r="V355" s="775"/>
      <c r="W355" s="775"/>
      <c r="X355" s="775"/>
      <c r="Y355" s="775"/>
      <c r="Z355" s="775"/>
    </row>
    <row r="356" spans="1:26" ht="15.75" customHeight="1" x14ac:dyDescent="0.25">
      <c r="A356" s="836"/>
      <c r="B356" s="836"/>
      <c r="C356" s="836"/>
      <c r="D356" s="837"/>
      <c r="E356" s="838"/>
      <c r="F356" s="839"/>
      <c r="G356" s="840"/>
      <c r="H356" s="775"/>
      <c r="I356" s="775"/>
      <c r="J356" s="775"/>
      <c r="K356" s="775"/>
      <c r="L356" s="775"/>
      <c r="M356" s="775"/>
      <c r="N356" s="775"/>
      <c r="O356" s="775"/>
      <c r="P356" s="775"/>
      <c r="Q356" s="775"/>
      <c r="R356" s="775"/>
      <c r="S356" s="775"/>
      <c r="T356" s="775"/>
      <c r="U356" s="775"/>
      <c r="V356" s="775"/>
      <c r="W356" s="775"/>
      <c r="X356" s="775"/>
      <c r="Y356" s="775"/>
      <c r="Z356" s="775"/>
    </row>
    <row r="357" spans="1:26" ht="15.75" customHeight="1" x14ac:dyDescent="0.25">
      <c r="A357" s="836"/>
      <c r="B357" s="836"/>
      <c r="C357" s="836"/>
      <c r="D357" s="837"/>
      <c r="E357" s="838"/>
      <c r="F357" s="839"/>
      <c r="G357" s="840"/>
      <c r="H357" s="775"/>
      <c r="I357" s="775"/>
      <c r="J357" s="775"/>
      <c r="K357" s="775"/>
      <c r="L357" s="775"/>
      <c r="M357" s="775"/>
      <c r="N357" s="775"/>
      <c r="O357" s="775"/>
      <c r="P357" s="775"/>
      <c r="Q357" s="775"/>
      <c r="R357" s="775"/>
      <c r="S357" s="775"/>
      <c r="T357" s="775"/>
      <c r="U357" s="775"/>
      <c r="V357" s="775"/>
      <c r="W357" s="775"/>
      <c r="X357" s="775"/>
      <c r="Y357" s="775"/>
      <c r="Z357" s="775"/>
    </row>
    <row r="358" spans="1:26" ht="15.75" customHeight="1" x14ac:dyDescent="0.25">
      <c r="A358" s="836"/>
      <c r="B358" s="836"/>
      <c r="C358" s="836"/>
      <c r="D358" s="837"/>
      <c r="E358" s="838"/>
      <c r="F358" s="839"/>
      <c r="G358" s="840"/>
      <c r="H358" s="775"/>
      <c r="I358" s="775"/>
      <c r="J358" s="775"/>
      <c r="K358" s="775"/>
      <c r="L358" s="775"/>
      <c r="M358" s="775"/>
      <c r="N358" s="775"/>
      <c r="O358" s="775"/>
      <c r="P358" s="775"/>
      <c r="Q358" s="775"/>
      <c r="R358" s="775"/>
      <c r="S358" s="775"/>
      <c r="T358" s="775"/>
      <c r="U358" s="775"/>
      <c r="V358" s="775"/>
      <c r="W358" s="775"/>
      <c r="X358" s="775"/>
      <c r="Y358" s="775"/>
      <c r="Z358" s="775"/>
    </row>
    <row r="359" spans="1:26" ht="15.75" customHeight="1" x14ac:dyDescent="0.25">
      <c r="A359" s="836"/>
      <c r="B359" s="836"/>
      <c r="C359" s="836"/>
      <c r="D359" s="837"/>
      <c r="E359" s="838"/>
      <c r="F359" s="839"/>
      <c r="G359" s="840"/>
      <c r="H359" s="775"/>
      <c r="I359" s="775"/>
      <c r="J359" s="775"/>
      <c r="K359" s="775"/>
      <c r="L359" s="775"/>
      <c r="M359" s="775"/>
      <c r="N359" s="775"/>
      <c r="O359" s="775"/>
      <c r="P359" s="775"/>
      <c r="Q359" s="775"/>
      <c r="R359" s="775"/>
      <c r="S359" s="775"/>
      <c r="T359" s="775"/>
      <c r="U359" s="775"/>
      <c r="V359" s="775"/>
      <c r="W359" s="775"/>
      <c r="X359" s="775"/>
      <c r="Y359" s="775"/>
      <c r="Z359" s="775"/>
    </row>
    <row r="360" spans="1:26" ht="15.75" customHeight="1" x14ac:dyDescent="0.25">
      <c r="A360" s="836"/>
      <c r="B360" s="836"/>
      <c r="C360" s="836"/>
      <c r="D360" s="837"/>
      <c r="E360" s="838"/>
      <c r="F360" s="839"/>
      <c r="G360" s="840"/>
      <c r="H360" s="775"/>
      <c r="I360" s="775"/>
      <c r="J360" s="775"/>
      <c r="K360" s="775"/>
      <c r="L360" s="775"/>
      <c r="M360" s="775"/>
      <c r="N360" s="775"/>
      <c r="O360" s="775"/>
      <c r="P360" s="775"/>
      <c r="Q360" s="775"/>
      <c r="R360" s="775"/>
      <c r="S360" s="775"/>
      <c r="T360" s="775"/>
      <c r="U360" s="775"/>
      <c r="V360" s="775"/>
      <c r="W360" s="775"/>
      <c r="X360" s="775"/>
      <c r="Y360" s="775"/>
      <c r="Z360" s="775"/>
    </row>
    <row r="361" spans="1:26" ht="15.75" customHeight="1" x14ac:dyDescent="0.25">
      <c r="A361" s="836"/>
      <c r="B361" s="836"/>
      <c r="C361" s="836"/>
      <c r="D361" s="837"/>
      <c r="E361" s="838"/>
      <c r="F361" s="839"/>
      <c r="G361" s="840"/>
      <c r="H361" s="775"/>
      <c r="I361" s="775"/>
      <c r="J361" s="775"/>
      <c r="K361" s="775"/>
      <c r="L361" s="775"/>
      <c r="M361" s="775"/>
      <c r="N361" s="775"/>
      <c r="O361" s="775"/>
      <c r="P361" s="775"/>
      <c r="Q361" s="775"/>
      <c r="R361" s="775"/>
      <c r="S361" s="775"/>
      <c r="T361" s="775"/>
      <c r="U361" s="775"/>
      <c r="V361" s="775"/>
      <c r="W361" s="775"/>
      <c r="X361" s="775"/>
      <c r="Y361" s="775"/>
      <c r="Z361" s="775"/>
    </row>
    <row r="362" spans="1:26" ht="15.75" customHeight="1" x14ac:dyDescent="0.25">
      <c r="A362" s="836"/>
      <c r="B362" s="836"/>
      <c r="C362" s="836"/>
      <c r="D362" s="837"/>
      <c r="E362" s="838"/>
      <c r="F362" s="839"/>
      <c r="G362" s="840"/>
      <c r="H362" s="775"/>
      <c r="I362" s="775"/>
      <c r="J362" s="775"/>
      <c r="K362" s="775"/>
      <c r="L362" s="775"/>
      <c r="M362" s="775"/>
      <c r="N362" s="775"/>
      <c r="O362" s="775"/>
      <c r="P362" s="775"/>
      <c r="Q362" s="775"/>
      <c r="R362" s="775"/>
      <c r="S362" s="775"/>
      <c r="T362" s="775"/>
      <c r="U362" s="775"/>
      <c r="V362" s="775"/>
      <c r="W362" s="775"/>
      <c r="X362" s="775"/>
      <c r="Y362" s="775"/>
      <c r="Z362" s="775"/>
    </row>
    <row r="363" spans="1:26" ht="15.75" customHeight="1" x14ac:dyDescent="0.25">
      <c r="A363" s="836"/>
      <c r="B363" s="836"/>
      <c r="C363" s="836"/>
      <c r="D363" s="837"/>
      <c r="E363" s="838"/>
      <c r="F363" s="839"/>
      <c r="G363" s="840"/>
      <c r="H363" s="775"/>
      <c r="I363" s="775"/>
      <c r="J363" s="775"/>
      <c r="K363" s="775"/>
      <c r="L363" s="775"/>
      <c r="M363" s="775"/>
      <c r="N363" s="775"/>
      <c r="O363" s="775"/>
      <c r="P363" s="775"/>
      <c r="Q363" s="775"/>
      <c r="R363" s="775"/>
      <c r="S363" s="775"/>
      <c r="T363" s="775"/>
      <c r="U363" s="775"/>
      <c r="V363" s="775"/>
      <c r="W363" s="775"/>
      <c r="X363" s="775"/>
      <c r="Y363" s="775"/>
      <c r="Z363" s="775"/>
    </row>
    <row r="364" spans="1:26" ht="15.75" customHeight="1" x14ac:dyDescent="0.25">
      <c r="A364" s="836"/>
      <c r="B364" s="836"/>
      <c r="C364" s="836"/>
      <c r="D364" s="837"/>
      <c r="E364" s="838"/>
      <c r="F364" s="839"/>
      <c r="G364" s="840"/>
      <c r="H364" s="775"/>
      <c r="I364" s="775"/>
      <c r="J364" s="775"/>
      <c r="K364" s="775"/>
      <c r="L364" s="775"/>
      <c r="M364" s="775"/>
      <c r="N364" s="775"/>
      <c r="O364" s="775"/>
      <c r="P364" s="775"/>
      <c r="Q364" s="775"/>
      <c r="R364" s="775"/>
      <c r="S364" s="775"/>
      <c r="T364" s="775"/>
      <c r="U364" s="775"/>
      <c r="V364" s="775"/>
      <c r="W364" s="775"/>
      <c r="X364" s="775"/>
      <c r="Y364" s="775"/>
      <c r="Z364" s="775"/>
    </row>
    <row r="365" spans="1:26" ht="15.75" customHeight="1" x14ac:dyDescent="0.25">
      <c r="A365" s="836"/>
      <c r="B365" s="836"/>
      <c r="C365" s="836"/>
      <c r="D365" s="837"/>
      <c r="E365" s="838"/>
      <c r="F365" s="839"/>
      <c r="G365" s="840"/>
      <c r="H365" s="775"/>
      <c r="I365" s="775"/>
      <c r="J365" s="775"/>
      <c r="K365" s="775"/>
      <c r="L365" s="775"/>
      <c r="M365" s="775"/>
      <c r="N365" s="775"/>
      <c r="O365" s="775"/>
      <c r="P365" s="775"/>
      <c r="Q365" s="775"/>
      <c r="R365" s="775"/>
      <c r="S365" s="775"/>
      <c r="T365" s="775"/>
      <c r="U365" s="775"/>
      <c r="V365" s="775"/>
      <c r="W365" s="775"/>
      <c r="X365" s="775"/>
      <c r="Y365" s="775"/>
      <c r="Z365" s="775"/>
    </row>
    <row r="366" spans="1:26" ht="15.75" customHeight="1" x14ac:dyDescent="0.25">
      <c r="A366" s="836"/>
      <c r="B366" s="836"/>
      <c r="C366" s="836"/>
      <c r="D366" s="837"/>
      <c r="E366" s="838"/>
      <c r="F366" s="839"/>
      <c r="G366" s="840"/>
      <c r="H366" s="775"/>
      <c r="I366" s="775"/>
      <c r="J366" s="775"/>
      <c r="K366" s="775"/>
      <c r="L366" s="775"/>
      <c r="M366" s="775"/>
      <c r="N366" s="775"/>
      <c r="O366" s="775"/>
      <c r="P366" s="775"/>
      <c r="Q366" s="775"/>
      <c r="R366" s="775"/>
      <c r="S366" s="775"/>
      <c r="T366" s="775"/>
      <c r="U366" s="775"/>
      <c r="V366" s="775"/>
      <c r="W366" s="775"/>
      <c r="X366" s="775"/>
      <c r="Y366" s="775"/>
      <c r="Z366" s="775"/>
    </row>
    <row r="367" spans="1:26" ht="15.75" customHeight="1" x14ac:dyDescent="0.25">
      <c r="A367" s="836"/>
      <c r="B367" s="836"/>
      <c r="C367" s="836"/>
      <c r="D367" s="837"/>
      <c r="E367" s="838"/>
      <c r="F367" s="839"/>
      <c r="G367" s="840"/>
      <c r="H367" s="775"/>
      <c r="I367" s="775"/>
      <c r="J367" s="775"/>
      <c r="K367" s="775"/>
      <c r="L367" s="775"/>
      <c r="M367" s="775"/>
      <c r="N367" s="775"/>
      <c r="O367" s="775"/>
      <c r="P367" s="775"/>
      <c r="Q367" s="775"/>
      <c r="R367" s="775"/>
      <c r="S367" s="775"/>
      <c r="T367" s="775"/>
      <c r="U367" s="775"/>
      <c r="V367" s="775"/>
      <c r="W367" s="775"/>
      <c r="X367" s="775"/>
      <c r="Y367" s="775"/>
      <c r="Z367" s="775"/>
    </row>
    <row r="368" spans="1:26" ht="15.75" customHeight="1" x14ac:dyDescent="0.25">
      <c r="A368" s="836"/>
      <c r="B368" s="836"/>
      <c r="C368" s="836"/>
      <c r="D368" s="837"/>
      <c r="E368" s="838"/>
      <c r="F368" s="839"/>
      <c r="G368" s="840"/>
      <c r="H368" s="775"/>
      <c r="I368" s="775"/>
      <c r="J368" s="775"/>
      <c r="K368" s="775"/>
      <c r="L368" s="775"/>
      <c r="M368" s="775"/>
      <c r="N368" s="775"/>
      <c r="O368" s="775"/>
      <c r="P368" s="775"/>
      <c r="Q368" s="775"/>
      <c r="R368" s="775"/>
      <c r="S368" s="775"/>
      <c r="T368" s="775"/>
      <c r="U368" s="775"/>
      <c r="V368" s="775"/>
      <c r="W368" s="775"/>
      <c r="X368" s="775"/>
      <c r="Y368" s="775"/>
      <c r="Z368" s="775"/>
    </row>
    <row r="369" spans="1:26" ht="15.75" customHeight="1" x14ac:dyDescent="0.25">
      <c r="A369" s="836"/>
      <c r="B369" s="836"/>
      <c r="C369" s="836"/>
      <c r="D369" s="837"/>
      <c r="E369" s="838"/>
      <c r="F369" s="839"/>
      <c r="G369" s="840"/>
      <c r="H369" s="775"/>
      <c r="I369" s="775"/>
      <c r="J369" s="775"/>
      <c r="K369" s="775"/>
      <c r="L369" s="775"/>
      <c r="M369" s="775"/>
      <c r="N369" s="775"/>
      <c r="O369" s="775"/>
      <c r="P369" s="775"/>
      <c r="Q369" s="775"/>
      <c r="R369" s="775"/>
      <c r="S369" s="775"/>
      <c r="T369" s="775"/>
      <c r="U369" s="775"/>
      <c r="V369" s="775"/>
      <c r="W369" s="775"/>
      <c r="X369" s="775"/>
      <c r="Y369" s="775"/>
      <c r="Z369" s="775"/>
    </row>
    <row r="370" spans="1:26" ht="15.75" customHeight="1" x14ac:dyDescent="0.25">
      <c r="A370" s="836"/>
      <c r="B370" s="836"/>
      <c r="C370" s="836"/>
      <c r="D370" s="837"/>
      <c r="E370" s="838"/>
      <c r="F370" s="839"/>
      <c r="G370" s="840"/>
      <c r="H370" s="775"/>
      <c r="I370" s="775"/>
      <c r="J370" s="775"/>
      <c r="K370" s="775"/>
      <c r="L370" s="775"/>
      <c r="M370" s="775"/>
      <c r="N370" s="775"/>
      <c r="O370" s="775"/>
      <c r="P370" s="775"/>
      <c r="Q370" s="775"/>
      <c r="R370" s="775"/>
      <c r="S370" s="775"/>
      <c r="T370" s="775"/>
      <c r="U370" s="775"/>
      <c r="V370" s="775"/>
      <c r="W370" s="775"/>
      <c r="X370" s="775"/>
      <c r="Y370" s="775"/>
      <c r="Z370" s="775"/>
    </row>
    <row r="371" spans="1:26" ht="15.75" customHeight="1" x14ac:dyDescent="0.25">
      <c r="A371" s="836"/>
      <c r="B371" s="836"/>
      <c r="C371" s="836"/>
      <c r="D371" s="837"/>
      <c r="E371" s="838"/>
      <c r="F371" s="839"/>
      <c r="G371" s="840"/>
      <c r="H371" s="775"/>
      <c r="I371" s="775"/>
      <c r="J371" s="775"/>
      <c r="K371" s="775"/>
      <c r="L371" s="775"/>
      <c r="M371" s="775"/>
      <c r="N371" s="775"/>
      <c r="O371" s="775"/>
      <c r="P371" s="775"/>
      <c r="Q371" s="775"/>
      <c r="R371" s="775"/>
      <c r="S371" s="775"/>
      <c r="T371" s="775"/>
      <c r="U371" s="775"/>
      <c r="V371" s="775"/>
      <c r="W371" s="775"/>
      <c r="X371" s="775"/>
      <c r="Y371" s="775"/>
      <c r="Z371" s="775"/>
    </row>
    <row r="372" spans="1:26" ht="15.75" customHeight="1" x14ac:dyDescent="0.25">
      <c r="A372" s="836"/>
      <c r="B372" s="836"/>
      <c r="C372" s="836"/>
      <c r="D372" s="837"/>
      <c r="E372" s="838"/>
      <c r="F372" s="839"/>
      <c r="G372" s="840"/>
      <c r="H372" s="775"/>
      <c r="I372" s="775"/>
      <c r="J372" s="775"/>
      <c r="K372" s="775"/>
      <c r="L372" s="775"/>
      <c r="M372" s="775"/>
      <c r="N372" s="775"/>
      <c r="O372" s="775"/>
      <c r="P372" s="775"/>
      <c r="Q372" s="775"/>
      <c r="R372" s="775"/>
      <c r="S372" s="775"/>
      <c r="T372" s="775"/>
      <c r="U372" s="775"/>
      <c r="V372" s="775"/>
      <c r="W372" s="775"/>
      <c r="X372" s="775"/>
      <c r="Y372" s="775"/>
      <c r="Z372" s="775"/>
    </row>
    <row r="373" spans="1:26" ht="15.75" customHeight="1" x14ac:dyDescent="0.25">
      <c r="A373" s="836"/>
      <c r="B373" s="836"/>
      <c r="C373" s="836"/>
      <c r="D373" s="837"/>
      <c r="E373" s="838"/>
      <c r="F373" s="839"/>
      <c r="G373" s="840"/>
      <c r="H373" s="775"/>
      <c r="I373" s="775"/>
      <c r="J373" s="775"/>
      <c r="K373" s="775"/>
      <c r="L373" s="775"/>
      <c r="M373" s="775"/>
      <c r="N373" s="775"/>
      <c r="O373" s="775"/>
      <c r="P373" s="775"/>
      <c r="Q373" s="775"/>
      <c r="R373" s="775"/>
      <c r="S373" s="775"/>
      <c r="T373" s="775"/>
      <c r="U373" s="775"/>
      <c r="V373" s="775"/>
      <c r="W373" s="775"/>
      <c r="X373" s="775"/>
      <c r="Y373" s="775"/>
      <c r="Z373" s="775"/>
    </row>
    <row r="374" spans="1:26" ht="15.75" customHeight="1" x14ac:dyDescent="0.25">
      <c r="A374" s="836"/>
      <c r="B374" s="836"/>
      <c r="C374" s="836"/>
      <c r="D374" s="837"/>
      <c r="E374" s="838"/>
      <c r="F374" s="839"/>
      <c r="G374" s="840"/>
      <c r="H374" s="775"/>
      <c r="I374" s="775"/>
      <c r="J374" s="775"/>
      <c r="K374" s="775"/>
      <c r="L374" s="775"/>
      <c r="M374" s="775"/>
      <c r="N374" s="775"/>
      <c r="O374" s="775"/>
      <c r="P374" s="775"/>
      <c r="Q374" s="775"/>
      <c r="R374" s="775"/>
      <c r="S374" s="775"/>
      <c r="T374" s="775"/>
      <c r="U374" s="775"/>
      <c r="V374" s="775"/>
      <c r="W374" s="775"/>
      <c r="X374" s="775"/>
      <c r="Y374" s="775"/>
      <c r="Z374" s="775"/>
    </row>
    <row r="375" spans="1:26" ht="15.75" customHeight="1" x14ac:dyDescent="0.25">
      <c r="A375" s="836"/>
      <c r="B375" s="836"/>
      <c r="C375" s="836"/>
      <c r="D375" s="837"/>
      <c r="E375" s="838"/>
      <c r="F375" s="839"/>
      <c r="G375" s="840"/>
      <c r="H375" s="775"/>
      <c r="I375" s="775"/>
      <c r="J375" s="775"/>
      <c r="K375" s="775"/>
      <c r="L375" s="775"/>
      <c r="M375" s="775"/>
      <c r="N375" s="775"/>
      <c r="O375" s="775"/>
      <c r="P375" s="775"/>
      <c r="Q375" s="775"/>
      <c r="R375" s="775"/>
      <c r="S375" s="775"/>
      <c r="T375" s="775"/>
      <c r="U375" s="775"/>
      <c r="V375" s="775"/>
      <c r="W375" s="775"/>
      <c r="X375" s="775"/>
      <c r="Y375" s="775"/>
      <c r="Z375" s="775"/>
    </row>
    <row r="376" spans="1:26" ht="15.75" customHeight="1" x14ac:dyDescent="0.25">
      <c r="A376" s="836"/>
      <c r="B376" s="836"/>
      <c r="C376" s="836"/>
      <c r="D376" s="837"/>
      <c r="E376" s="838"/>
      <c r="F376" s="839"/>
      <c r="G376" s="840"/>
      <c r="H376" s="775"/>
      <c r="I376" s="775"/>
      <c r="J376" s="775"/>
      <c r="K376" s="775"/>
      <c r="L376" s="775"/>
      <c r="M376" s="775"/>
      <c r="N376" s="775"/>
      <c r="O376" s="775"/>
      <c r="P376" s="775"/>
      <c r="Q376" s="775"/>
      <c r="R376" s="775"/>
      <c r="S376" s="775"/>
      <c r="T376" s="775"/>
      <c r="U376" s="775"/>
      <c r="V376" s="775"/>
      <c r="W376" s="775"/>
      <c r="X376" s="775"/>
      <c r="Y376" s="775"/>
      <c r="Z376" s="775"/>
    </row>
    <row r="377" spans="1:26" ht="15.75" customHeight="1" x14ac:dyDescent="0.25">
      <c r="A377" s="836"/>
      <c r="B377" s="836"/>
      <c r="C377" s="836"/>
      <c r="D377" s="837"/>
      <c r="E377" s="838"/>
      <c r="F377" s="839"/>
      <c r="G377" s="840"/>
      <c r="H377" s="775"/>
      <c r="I377" s="775"/>
      <c r="J377" s="775"/>
      <c r="K377" s="775"/>
      <c r="L377" s="775"/>
      <c r="M377" s="775"/>
      <c r="N377" s="775"/>
      <c r="O377" s="775"/>
      <c r="P377" s="775"/>
      <c r="Q377" s="775"/>
      <c r="R377" s="775"/>
      <c r="S377" s="775"/>
      <c r="T377" s="775"/>
      <c r="U377" s="775"/>
      <c r="V377" s="775"/>
      <c r="W377" s="775"/>
      <c r="X377" s="775"/>
      <c r="Y377" s="775"/>
      <c r="Z377" s="775"/>
    </row>
    <row r="378" spans="1:26" ht="15.75" customHeight="1" x14ac:dyDescent="0.25">
      <c r="A378" s="836"/>
      <c r="B378" s="836"/>
      <c r="C378" s="836"/>
      <c r="D378" s="837"/>
      <c r="E378" s="838"/>
      <c r="F378" s="839"/>
      <c r="G378" s="840"/>
      <c r="H378" s="775"/>
      <c r="I378" s="775"/>
      <c r="J378" s="775"/>
      <c r="K378" s="775"/>
      <c r="L378" s="775"/>
      <c r="M378" s="775"/>
      <c r="N378" s="775"/>
      <c r="O378" s="775"/>
      <c r="P378" s="775"/>
      <c r="Q378" s="775"/>
      <c r="R378" s="775"/>
      <c r="S378" s="775"/>
      <c r="T378" s="775"/>
      <c r="U378" s="775"/>
      <c r="V378" s="775"/>
      <c r="W378" s="775"/>
      <c r="X378" s="775"/>
      <c r="Y378" s="775"/>
      <c r="Z378" s="775"/>
    </row>
    <row r="379" spans="1:26" ht="15.75" customHeight="1" x14ac:dyDescent="0.25">
      <c r="A379" s="836"/>
      <c r="B379" s="836"/>
      <c r="C379" s="836"/>
      <c r="D379" s="837"/>
      <c r="E379" s="838"/>
      <c r="F379" s="839"/>
      <c r="G379" s="840"/>
      <c r="H379" s="775"/>
      <c r="I379" s="775"/>
      <c r="J379" s="775"/>
      <c r="K379" s="775"/>
      <c r="L379" s="775"/>
      <c r="M379" s="775"/>
      <c r="N379" s="775"/>
      <c r="O379" s="775"/>
      <c r="P379" s="775"/>
      <c r="Q379" s="775"/>
      <c r="R379" s="775"/>
      <c r="S379" s="775"/>
      <c r="T379" s="775"/>
      <c r="U379" s="775"/>
      <c r="V379" s="775"/>
      <c r="W379" s="775"/>
      <c r="X379" s="775"/>
      <c r="Y379" s="775"/>
      <c r="Z379" s="775"/>
    </row>
    <row r="380" spans="1:26" ht="15.75" customHeight="1" x14ac:dyDescent="0.25">
      <c r="A380" s="836"/>
      <c r="B380" s="836"/>
      <c r="C380" s="836"/>
      <c r="D380" s="837"/>
      <c r="E380" s="838"/>
      <c r="F380" s="839"/>
      <c r="G380" s="840"/>
      <c r="H380" s="775"/>
      <c r="I380" s="775"/>
      <c r="J380" s="775"/>
      <c r="K380" s="775"/>
      <c r="L380" s="775"/>
      <c r="M380" s="775"/>
      <c r="N380" s="775"/>
      <c r="O380" s="775"/>
      <c r="P380" s="775"/>
      <c r="Q380" s="775"/>
      <c r="R380" s="775"/>
      <c r="S380" s="775"/>
      <c r="T380" s="775"/>
      <c r="U380" s="775"/>
      <c r="V380" s="775"/>
      <c r="W380" s="775"/>
      <c r="X380" s="775"/>
      <c r="Y380" s="775"/>
      <c r="Z380" s="775"/>
    </row>
    <row r="381" spans="1:26" ht="15.75" customHeight="1" x14ac:dyDescent="0.25">
      <c r="A381" s="836"/>
      <c r="B381" s="836"/>
      <c r="C381" s="836"/>
      <c r="D381" s="837"/>
      <c r="E381" s="838"/>
      <c r="F381" s="839"/>
      <c r="G381" s="840"/>
      <c r="H381" s="775"/>
      <c r="I381" s="775"/>
      <c r="J381" s="775"/>
      <c r="K381" s="775"/>
      <c r="L381" s="775"/>
      <c r="M381" s="775"/>
      <c r="N381" s="775"/>
      <c r="O381" s="775"/>
      <c r="P381" s="775"/>
      <c r="Q381" s="775"/>
      <c r="R381" s="775"/>
      <c r="S381" s="775"/>
      <c r="T381" s="775"/>
      <c r="U381" s="775"/>
      <c r="V381" s="775"/>
      <c r="W381" s="775"/>
      <c r="X381" s="775"/>
      <c r="Y381" s="775"/>
      <c r="Z381" s="775"/>
    </row>
    <row r="382" spans="1:26" ht="15.75" customHeight="1" x14ac:dyDescent="0.25">
      <c r="A382" s="836"/>
      <c r="B382" s="836"/>
      <c r="C382" s="836"/>
      <c r="D382" s="837"/>
      <c r="E382" s="838"/>
      <c r="F382" s="839"/>
      <c r="G382" s="840"/>
      <c r="H382" s="775"/>
      <c r="I382" s="775"/>
      <c r="J382" s="775"/>
      <c r="K382" s="775"/>
      <c r="L382" s="775"/>
      <c r="M382" s="775"/>
      <c r="N382" s="775"/>
      <c r="O382" s="775"/>
      <c r="P382" s="775"/>
      <c r="Q382" s="775"/>
      <c r="R382" s="775"/>
      <c r="S382" s="775"/>
      <c r="T382" s="775"/>
      <c r="U382" s="775"/>
      <c r="V382" s="775"/>
      <c r="W382" s="775"/>
      <c r="X382" s="775"/>
      <c r="Y382" s="775"/>
      <c r="Z382" s="775"/>
    </row>
    <row r="383" spans="1:26" ht="15.75" customHeight="1" x14ac:dyDescent="0.25">
      <c r="A383" s="836"/>
      <c r="B383" s="836"/>
      <c r="C383" s="836"/>
      <c r="D383" s="837"/>
      <c r="E383" s="838"/>
      <c r="F383" s="839"/>
      <c r="G383" s="840"/>
      <c r="H383" s="775"/>
      <c r="I383" s="775"/>
      <c r="J383" s="775"/>
      <c r="K383" s="775"/>
      <c r="L383" s="775"/>
      <c r="M383" s="775"/>
      <c r="N383" s="775"/>
      <c r="O383" s="775"/>
      <c r="P383" s="775"/>
      <c r="Q383" s="775"/>
      <c r="R383" s="775"/>
      <c r="S383" s="775"/>
      <c r="T383" s="775"/>
      <c r="U383" s="775"/>
      <c r="V383" s="775"/>
      <c r="W383" s="775"/>
      <c r="X383" s="775"/>
      <c r="Y383" s="775"/>
      <c r="Z383" s="775"/>
    </row>
    <row r="384" spans="1:26" ht="15.75" customHeight="1" x14ac:dyDescent="0.25">
      <c r="A384" s="836"/>
      <c r="B384" s="836"/>
      <c r="C384" s="836"/>
      <c r="D384" s="837"/>
      <c r="E384" s="838"/>
      <c r="F384" s="839"/>
      <c r="G384" s="840"/>
      <c r="H384" s="775"/>
      <c r="I384" s="775"/>
      <c r="J384" s="775"/>
      <c r="K384" s="775"/>
      <c r="L384" s="775"/>
      <c r="M384" s="775"/>
      <c r="N384" s="775"/>
      <c r="O384" s="775"/>
      <c r="P384" s="775"/>
      <c r="Q384" s="775"/>
      <c r="R384" s="775"/>
      <c r="S384" s="775"/>
      <c r="T384" s="775"/>
      <c r="U384" s="775"/>
      <c r="V384" s="775"/>
      <c r="W384" s="775"/>
      <c r="X384" s="775"/>
      <c r="Y384" s="775"/>
      <c r="Z384" s="775"/>
    </row>
    <row r="385" spans="1:26" ht="15.75" customHeight="1" x14ac:dyDescent="0.25">
      <c r="A385" s="836"/>
      <c r="B385" s="836"/>
      <c r="C385" s="836"/>
      <c r="D385" s="837"/>
      <c r="E385" s="838"/>
      <c r="F385" s="839"/>
      <c r="G385" s="840"/>
      <c r="H385" s="775"/>
      <c r="I385" s="775"/>
      <c r="J385" s="775"/>
      <c r="K385" s="775"/>
      <c r="L385" s="775"/>
      <c r="M385" s="775"/>
      <c r="N385" s="775"/>
      <c r="O385" s="775"/>
      <c r="P385" s="775"/>
      <c r="Q385" s="775"/>
      <c r="R385" s="775"/>
      <c r="S385" s="775"/>
      <c r="T385" s="775"/>
      <c r="U385" s="775"/>
      <c r="V385" s="775"/>
      <c r="W385" s="775"/>
      <c r="X385" s="775"/>
      <c r="Y385" s="775"/>
      <c r="Z385" s="775"/>
    </row>
    <row r="386" spans="1:26" ht="15.75" customHeight="1" x14ac:dyDescent="0.25">
      <c r="A386" s="836"/>
      <c r="B386" s="836"/>
      <c r="C386" s="836"/>
      <c r="D386" s="837"/>
      <c r="E386" s="838"/>
      <c r="F386" s="839"/>
      <c r="G386" s="840"/>
      <c r="H386" s="775"/>
      <c r="I386" s="775"/>
      <c r="J386" s="775"/>
      <c r="K386" s="775"/>
      <c r="L386" s="775"/>
      <c r="M386" s="775"/>
      <c r="N386" s="775"/>
      <c r="O386" s="775"/>
      <c r="P386" s="775"/>
      <c r="Q386" s="775"/>
      <c r="R386" s="775"/>
      <c r="S386" s="775"/>
      <c r="T386" s="775"/>
      <c r="U386" s="775"/>
      <c r="V386" s="775"/>
      <c r="W386" s="775"/>
      <c r="X386" s="775"/>
      <c r="Y386" s="775"/>
      <c r="Z386" s="775"/>
    </row>
    <row r="387" spans="1:26" ht="15.75" customHeight="1" x14ac:dyDescent="0.25">
      <c r="A387" s="836"/>
      <c r="B387" s="836"/>
      <c r="C387" s="836"/>
      <c r="D387" s="837"/>
      <c r="E387" s="838"/>
      <c r="F387" s="839"/>
      <c r="G387" s="840"/>
      <c r="H387" s="775"/>
      <c r="I387" s="775"/>
      <c r="J387" s="775"/>
      <c r="K387" s="775"/>
      <c r="L387" s="775"/>
      <c r="M387" s="775"/>
      <c r="N387" s="775"/>
      <c r="O387" s="775"/>
      <c r="P387" s="775"/>
      <c r="Q387" s="775"/>
      <c r="R387" s="775"/>
      <c r="S387" s="775"/>
      <c r="T387" s="775"/>
      <c r="U387" s="775"/>
      <c r="V387" s="775"/>
      <c r="W387" s="775"/>
      <c r="X387" s="775"/>
      <c r="Y387" s="775"/>
      <c r="Z387" s="775"/>
    </row>
    <row r="388" spans="1:26" ht="15.75" customHeight="1" x14ac:dyDescent="0.25">
      <c r="A388" s="836"/>
      <c r="B388" s="836"/>
      <c r="C388" s="836"/>
      <c r="D388" s="837"/>
      <c r="E388" s="838"/>
      <c r="F388" s="839"/>
      <c r="G388" s="840"/>
      <c r="H388" s="775"/>
      <c r="I388" s="775"/>
      <c r="J388" s="775"/>
      <c r="K388" s="775"/>
      <c r="L388" s="775"/>
      <c r="M388" s="775"/>
      <c r="N388" s="775"/>
      <c r="O388" s="775"/>
      <c r="P388" s="775"/>
      <c r="Q388" s="775"/>
      <c r="R388" s="775"/>
      <c r="S388" s="775"/>
      <c r="T388" s="775"/>
      <c r="U388" s="775"/>
      <c r="V388" s="775"/>
      <c r="W388" s="775"/>
      <c r="X388" s="775"/>
      <c r="Y388" s="775"/>
      <c r="Z388" s="775"/>
    </row>
    <row r="389" spans="1:26" ht="15.75" customHeight="1" x14ac:dyDescent="0.25">
      <c r="A389" s="836"/>
      <c r="B389" s="836"/>
      <c r="C389" s="836"/>
      <c r="D389" s="837"/>
      <c r="E389" s="838"/>
      <c r="F389" s="839"/>
      <c r="G389" s="840"/>
      <c r="H389" s="775"/>
      <c r="I389" s="775"/>
      <c r="J389" s="775"/>
      <c r="K389" s="775"/>
      <c r="L389" s="775"/>
      <c r="M389" s="775"/>
      <c r="N389" s="775"/>
      <c r="O389" s="775"/>
      <c r="P389" s="775"/>
      <c r="Q389" s="775"/>
      <c r="R389" s="775"/>
      <c r="S389" s="775"/>
      <c r="T389" s="775"/>
      <c r="U389" s="775"/>
      <c r="V389" s="775"/>
      <c r="W389" s="775"/>
      <c r="X389" s="775"/>
      <c r="Y389" s="775"/>
      <c r="Z389" s="775"/>
    </row>
    <row r="390" spans="1:26" ht="15.75" customHeight="1" x14ac:dyDescent="0.25">
      <c r="A390" s="836"/>
      <c r="B390" s="836"/>
      <c r="C390" s="836"/>
      <c r="D390" s="837"/>
      <c r="E390" s="838"/>
      <c r="F390" s="839"/>
      <c r="G390" s="840"/>
      <c r="H390" s="775"/>
      <c r="I390" s="775"/>
      <c r="J390" s="775"/>
      <c r="K390" s="775"/>
      <c r="L390" s="775"/>
      <c r="M390" s="775"/>
      <c r="N390" s="775"/>
      <c r="O390" s="775"/>
      <c r="P390" s="775"/>
      <c r="Q390" s="775"/>
      <c r="R390" s="775"/>
      <c r="S390" s="775"/>
      <c r="T390" s="775"/>
      <c r="U390" s="775"/>
      <c r="V390" s="775"/>
      <c r="W390" s="775"/>
      <c r="X390" s="775"/>
      <c r="Y390" s="775"/>
      <c r="Z390" s="775"/>
    </row>
    <row r="391" spans="1:26" ht="15.75" customHeight="1" x14ac:dyDescent="0.25">
      <c r="A391" s="836"/>
      <c r="B391" s="836"/>
      <c r="C391" s="836"/>
      <c r="D391" s="837"/>
      <c r="E391" s="838"/>
      <c r="F391" s="839"/>
      <c r="G391" s="840"/>
      <c r="H391" s="775"/>
      <c r="I391" s="775"/>
      <c r="J391" s="775"/>
      <c r="K391" s="775"/>
      <c r="L391" s="775"/>
      <c r="M391" s="775"/>
      <c r="N391" s="775"/>
      <c r="O391" s="775"/>
      <c r="P391" s="775"/>
      <c r="Q391" s="775"/>
      <c r="R391" s="775"/>
      <c r="S391" s="775"/>
      <c r="T391" s="775"/>
      <c r="U391" s="775"/>
      <c r="V391" s="775"/>
      <c r="W391" s="775"/>
      <c r="X391" s="775"/>
      <c r="Y391" s="775"/>
      <c r="Z391" s="775"/>
    </row>
    <row r="392" spans="1:26" ht="15.75" customHeight="1" x14ac:dyDescent="0.25">
      <c r="A392" s="836"/>
      <c r="B392" s="836"/>
      <c r="C392" s="836"/>
      <c r="D392" s="837"/>
      <c r="E392" s="838"/>
      <c r="F392" s="839"/>
      <c r="G392" s="840"/>
      <c r="H392" s="775"/>
      <c r="I392" s="775"/>
      <c r="J392" s="775"/>
      <c r="K392" s="775"/>
      <c r="L392" s="775"/>
      <c r="M392" s="775"/>
      <c r="N392" s="775"/>
      <c r="O392" s="775"/>
      <c r="P392" s="775"/>
      <c r="Q392" s="775"/>
      <c r="R392" s="775"/>
      <c r="S392" s="775"/>
      <c r="T392" s="775"/>
      <c r="U392" s="775"/>
      <c r="V392" s="775"/>
      <c r="W392" s="775"/>
      <c r="X392" s="775"/>
      <c r="Y392" s="775"/>
      <c r="Z392" s="775"/>
    </row>
    <row r="393" spans="1:26" ht="15.75" customHeight="1" x14ac:dyDescent="0.25">
      <c r="A393" s="836"/>
      <c r="B393" s="836"/>
      <c r="C393" s="836"/>
      <c r="D393" s="837"/>
      <c r="E393" s="838"/>
      <c r="F393" s="839"/>
      <c r="G393" s="840"/>
      <c r="H393" s="775"/>
      <c r="I393" s="775"/>
      <c r="J393" s="775"/>
      <c r="K393" s="775"/>
      <c r="L393" s="775"/>
      <c r="M393" s="775"/>
      <c r="N393" s="775"/>
      <c r="O393" s="775"/>
      <c r="P393" s="775"/>
      <c r="Q393" s="775"/>
      <c r="R393" s="775"/>
      <c r="S393" s="775"/>
      <c r="T393" s="775"/>
      <c r="U393" s="775"/>
      <c r="V393" s="775"/>
      <c r="W393" s="775"/>
      <c r="X393" s="775"/>
      <c r="Y393" s="775"/>
      <c r="Z393" s="775"/>
    </row>
    <row r="394" spans="1:26" ht="15.75" customHeight="1" x14ac:dyDescent="0.25">
      <c r="A394" s="836"/>
      <c r="B394" s="836"/>
      <c r="C394" s="836"/>
      <c r="D394" s="837"/>
      <c r="E394" s="838"/>
      <c r="F394" s="839"/>
      <c r="G394" s="840"/>
      <c r="H394" s="775"/>
      <c r="I394" s="775"/>
      <c r="J394" s="775"/>
      <c r="K394" s="775"/>
      <c r="L394" s="775"/>
      <c r="M394" s="775"/>
      <c r="N394" s="775"/>
      <c r="O394" s="775"/>
      <c r="P394" s="775"/>
      <c r="Q394" s="775"/>
      <c r="R394" s="775"/>
      <c r="S394" s="775"/>
      <c r="T394" s="775"/>
      <c r="U394" s="775"/>
      <c r="V394" s="775"/>
      <c r="W394" s="775"/>
      <c r="X394" s="775"/>
      <c r="Y394" s="775"/>
      <c r="Z394" s="775"/>
    </row>
    <row r="395" spans="1:26" ht="15.75" customHeight="1" x14ac:dyDescent="0.25">
      <c r="A395" s="836"/>
      <c r="B395" s="836"/>
      <c r="C395" s="836"/>
      <c r="D395" s="837"/>
      <c r="E395" s="838"/>
      <c r="F395" s="839"/>
      <c r="G395" s="840"/>
      <c r="H395" s="775"/>
      <c r="I395" s="775"/>
      <c r="J395" s="775"/>
      <c r="K395" s="775"/>
      <c r="L395" s="775"/>
      <c r="M395" s="775"/>
      <c r="N395" s="775"/>
      <c r="O395" s="775"/>
      <c r="P395" s="775"/>
      <c r="Q395" s="775"/>
      <c r="R395" s="775"/>
      <c r="S395" s="775"/>
      <c r="T395" s="775"/>
      <c r="U395" s="775"/>
      <c r="V395" s="775"/>
      <c r="W395" s="775"/>
      <c r="X395" s="775"/>
      <c r="Y395" s="775"/>
      <c r="Z395" s="775"/>
    </row>
    <row r="396" spans="1:26" ht="15.75" customHeight="1" x14ac:dyDescent="0.25">
      <c r="A396" s="836"/>
      <c r="B396" s="836"/>
      <c r="C396" s="836"/>
      <c r="D396" s="837"/>
      <c r="E396" s="838"/>
      <c r="F396" s="839"/>
      <c r="G396" s="840"/>
      <c r="H396" s="775"/>
      <c r="I396" s="775"/>
      <c r="J396" s="775"/>
      <c r="K396" s="775"/>
      <c r="L396" s="775"/>
      <c r="M396" s="775"/>
      <c r="N396" s="775"/>
      <c r="O396" s="775"/>
      <c r="P396" s="775"/>
      <c r="Q396" s="775"/>
      <c r="R396" s="775"/>
      <c r="S396" s="775"/>
      <c r="T396" s="775"/>
      <c r="U396" s="775"/>
      <c r="V396" s="775"/>
      <c r="W396" s="775"/>
      <c r="X396" s="775"/>
      <c r="Y396" s="775"/>
      <c r="Z396" s="775"/>
    </row>
    <row r="397" spans="1:26" ht="15.75" customHeight="1" x14ac:dyDescent="0.25">
      <c r="A397" s="836"/>
      <c r="B397" s="836"/>
      <c r="C397" s="836"/>
      <c r="D397" s="837"/>
      <c r="E397" s="838"/>
      <c r="F397" s="839"/>
      <c r="G397" s="840"/>
      <c r="H397" s="775"/>
      <c r="I397" s="775"/>
      <c r="J397" s="775"/>
      <c r="K397" s="775"/>
      <c r="L397" s="775"/>
      <c r="M397" s="775"/>
      <c r="N397" s="775"/>
      <c r="O397" s="775"/>
      <c r="P397" s="775"/>
      <c r="Q397" s="775"/>
      <c r="R397" s="775"/>
      <c r="S397" s="775"/>
      <c r="T397" s="775"/>
      <c r="U397" s="775"/>
      <c r="V397" s="775"/>
      <c r="W397" s="775"/>
      <c r="X397" s="775"/>
      <c r="Y397" s="775"/>
      <c r="Z397" s="775"/>
    </row>
    <row r="398" spans="1:26" ht="15.75" customHeight="1" x14ac:dyDescent="0.25">
      <c r="A398" s="836"/>
      <c r="B398" s="836"/>
      <c r="C398" s="836"/>
      <c r="D398" s="837"/>
      <c r="E398" s="838"/>
      <c r="F398" s="839"/>
      <c r="G398" s="840"/>
      <c r="H398" s="775"/>
      <c r="I398" s="775"/>
      <c r="J398" s="775"/>
      <c r="K398" s="775"/>
      <c r="L398" s="775"/>
      <c r="M398" s="775"/>
      <c r="N398" s="775"/>
      <c r="O398" s="775"/>
      <c r="P398" s="775"/>
      <c r="Q398" s="775"/>
      <c r="R398" s="775"/>
      <c r="S398" s="775"/>
      <c r="T398" s="775"/>
      <c r="U398" s="775"/>
      <c r="V398" s="775"/>
      <c r="W398" s="775"/>
      <c r="X398" s="775"/>
      <c r="Y398" s="775"/>
      <c r="Z398" s="775"/>
    </row>
    <row r="399" spans="1:26" ht="15.75" customHeight="1" x14ac:dyDescent="0.25">
      <c r="A399" s="836"/>
      <c r="B399" s="836"/>
      <c r="C399" s="836"/>
      <c r="D399" s="837"/>
      <c r="E399" s="838"/>
      <c r="F399" s="839"/>
      <c r="G399" s="840"/>
      <c r="H399" s="775"/>
      <c r="I399" s="775"/>
      <c r="J399" s="775"/>
      <c r="K399" s="775"/>
      <c r="L399" s="775"/>
      <c r="M399" s="775"/>
      <c r="N399" s="775"/>
      <c r="O399" s="775"/>
      <c r="P399" s="775"/>
      <c r="Q399" s="775"/>
      <c r="R399" s="775"/>
      <c r="S399" s="775"/>
      <c r="T399" s="775"/>
      <c r="U399" s="775"/>
      <c r="V399" s="775"/>
      <c r="W399" s="775"/>
      <c r="X399" s="775"/>
      <c r="Y399" s="775"/>
      <c r="Z399" s="775"/>
    </row>
    <row r="400" spans="1:26" ht="15.75" customHeight="1" x14ac:dyDescent="0.25">
      <c r="A400" s="836"/>
      <c r="B400" s="836"/>
      <c r="C400" s="836"/>
      <c r="D400" s="837"/>
      <c r="E400" s="838"/>
      <c r="F400" s="839"/>
      <c r="G400" s="840"/>
      <c r="H400" s="775"/>
      <c r="I400" s="775"/>
      <c r="J400" s="775"/>
      <c r="K400" s="775"/>
      <c r="L400" s="775"/>
      <c r="M400" s="775"/>
      <c r="N400" s="775"/>
      <c r="O400" s="775"/>
      <c r="P400" s="775"/>
      <c r="Q400" s="775"/>
      <c r="R400" s="775"/>
      <c r="S400" s="775"/>
      <c r="T400" s="775"/>
      <c r="U400" s="775"/>
      <c r="V400" s="775"/>
      <c r="W400" s="775"/>
      <c r="X400" s="775"/>
      <c r="Y400" s="775"/>
      <c r="Z400" s="775"/>
    </row>
    <row r="401" spans="1:26" ht="15.75" customHeight="1" x14ac:dyDescent="0.25">
      <c r="A401" s="836"/>
      <c r="B401" s="836"/>
      <c r="C401" s="836"/>
      <c r="D401" s="837"/>
      <c r="E401" s="838"/>
      <c r="F401" s="839"/>
      <c r="G401" s="840"/>
      <c r="H401" s="775"/>
      <c r="I401" s="775"/>
      <c r="J401" s="775"/>
      <c r="K401" s="775"/>
      <c r="L401" s="775"/>
      <c r="M401" s="775"/>
      <c r="N401" s="775"/>
      <c r="O401" s="775"/>
      <c r="P401" s="775"/>
      <c r="Q401" s="775"/>
      <c r="R401" s="775"/>
      <c r="S401" s="775"/>
      <c r="T401" s="775"/>
      <c r="U401" s="775"/>
      <c r="V401" s="775"/>
      <c r="W401" s="775"/>
      <c r="X401" s="775"/>
      <c r="Y401" s="775"/>
      <c r="Z401" s="775"/>
    </row>
    <row r="402" spans="1:26" ht="15.75" customHeight="1" x14ac:dyDescent="0.25">
      <c r="A402" s="836"/>
      <c r="B402" s="836"/>
      <c r="C402" s="836"/>
      <c r="D402" s="837"/>
      <c r="E402" s="838"/>
      <c r="F402" s="839"/>
      <c r="G402" s="840"/>
      <c r="H402" s="775"/>
      <c r="I402" s="775"/>
      <c r="J402" s="775"/>
      <c r="K402" s="775"/>
      <c r="L402" s="775"/>
      <c r="M402" s="775"/>
      <c r="N402" s="775"/>
      <c r="O402" s="775"/>
      <c r="P402" s="775"/>
      <c r="Q402" s="775"/>
      <c r="R402" s="775"/>
      <c r="S402" s="775"/>
      <c r="T402" s="775"/>
      <c r="U402" s="775"/>
      <c r="V402" s="775"/>
      <c r="W402" s="775"/>
      <c r="X402" s="775"/>
      <c r="Y402" s="775"/>
      <c r="Z402" s="775"/>
    </row>
    <row r="403" spans="1:26" ht="15.75" customHeight="1" x14ac:dyDescent="0.25">
      <c r="A403" s="836"/>
      <c r="B403" s="836"/>
      <c r="C403" s="836"/>
      <c r="D403" s="837"/>
      <c r="E403" s="838"/>
      <c r="F403" s="839"/>
      <c r="G403" s="840"/>
      <c r="H403" s="775"/>
      <c r="I403" s="775"/>
      <c r="J403" s="775"/>
      <c r="K403" s="775"/>
      <c r="L403" s="775"/>
      <c r="M403" s="775"/>
      <c r="N403" s="775"/>
      <c r="O403" s="775"/>
      <c r="P403" s="775"/>
      <c r="Q403" s="775"/>
      <c r="R403" s="775"/>
      <c r="S403" s="775"/>
      <c r="T403" s="775"/>
      <c r="U403" s="775"/>
      <c r="V403" s="775"/>
      <c r="W403" s="775"/>
      <c r="X403" s="775"/>
      <c r="Y403" s="775"/>
      <c r="Z403" s="775"/>
    </row>
    <row r="404" spans="1:26" ht="15.75" customHeight="1" x14ac:dyDescent="0.25">
      <c r="A404" s="836"/>
      <c r="B404" s="836"/>
      <c r="C404" s="836"/>
      <c r="D404" s="837"/>
      <c r="E404" s="838"/>
      <c r="F404" s="839"/>
      <c r="G404" s="840"/>
      <c r="H404" s="775"/>
      <c r="I404" s="775"/>
      <c r="J404" s="775"/>
      <c r="K404" s="775"/>
      <c r="L404" s="775"/>
      <c r="M404" s="775"/>
      <c r="N404" s="775"/>
      <c r="O404" s="775"/>
      <c r="P404" s="775"/>
      <c r="Q404" s="775"/>
      <c r="R404" s="775"/>
      <c r="S404" s="775"/>
      <c r="T404" s="775"/>
      <c r="U404" s="775"/>
      <c r="V404" s="775"/>
      <c r="W404" s="775"/>
      <c r="X404" s="775"/>
      <c r="Y404" s="775"/>
      <c r="Z404" s="775"/>
    </row>
    <row r="405" spans="1:26" ht="15.75" customHeight="1" x14ac:dyDescent="0.25">
      <c r="A405" s="836"/>
      <c r="B405" s="836"/>
      <c r="C405" s="836"/>
      <c r="D405" s="837"/>
      <c r="E405" s="838"/>
      <c r="F405" s="839"/>
      <c r="G405" s="840"/>
      <c r="H405" s="775"/>
      <c r="I405" s="775"/>
      <c r="J405" s="775"/>
      <c r="K405" s="775"/>
      <c r="L405" s="775"/>
      <c r="M405" s="775"/>
      <c r="N405" s="775"/>
      <c r="O405" s="775"/>
      <c r="P405" s="775"/>
      <c r="Q405" s="775"/>
      <c r="R405" s="775"/>
      <c r="S405" s="775"/>
      <c r="T405" s="775"/>
      <c r="U405" s="775"/>
      <c r="V405" s="775"/>
      <c r="W405" s="775"/>
      <c r="X405" s="775"/>
      <c r="Y405" s="775"/>
      <c r="Z405" s="775"/>
    </row>
    <row r="406" spans="1:26" ht="15.75" customHeight="1" x14ac:dyDescent="0.25">
      <c r="A406" s="836"/>
      <c r="B406" s="836"/>
      <c r="C406" s="836"/>
      <c r="D406" s="837"/>
      <c r="E406" s="838"/>
      <c r="F406" s="839"/>
      <c r="G406" s="840"/>
      <c r="H406" s="775"/>
      <c r="I406" s="775"/>
      <c r="J406" s="775"/>
      <c r="K406" s="775"/>
      <c r="L406" s="775"/>
      <c r="M406" s="775"/>
      <c r="N406" s="775"/>
      <c r="O406" s="775"/>
      <c r="P406" s="775"/>
      <c r="Q406" s="775"/>
      <c r="R406" s="775"/>
      <c r="S406" s="775"/>
      <c r="T406" s="775"/>
      <c r="U406" s="775"/>
      <c r="V406" s="775"/>
      <c r="W406" s="775"/>
      <c r="X406" s="775"/>
      <c r="Y406" s="775"/>
      <c r="Z406" s="775"/>
    </row>
    <row r="407" spans="1:26" ht="15.75" customHeight="1" x14ac:dyDescent="0.25">
      <c r="A407" s="836"/>
      <c r="B407" s="836"/>
      <c r="C407" s="836"/>
      <c r="D407" s="837"/>
      <c r="E407" s="838"/>
      <c r="F407" s="839"/>
      <c r="G407" s="840"/>
      <c r="H407" s="775"/>
      <c r="I407" s="775"/>
      <c r="J407" s="775"/>
      <c r="K407" s="775"/>
      <c r="L407" s="775"/>
      <c r="M407" s="775"/>
      <c r="N407" s="775"/>
      <c r="O407" s="775"/>
      <c r="P407" s="775"/>
      <c r="Q407" s="775"/>
      <c r="R407" s="775"/>
      <c r="S407" s="775"/>
      <c r="T407" s="775"/>
      <c r="U407" s="775"/>
      <c r="V407" s="775"/>
      <c r="W407" s="775"/>
      <c r="X407" s="775"/>
      <c r="Y407" s="775"/>
      <c r="Z407" s="775"/>
    </row>
    <row r="408" spans="1:26" ht="15.75" customHeight="1" x14ac:dyDescent="0.25">
      <c r="A408" s="836"/>
      <c r="B408" s="836"/>
      <c r="C408" s="836"/>
      <c r="D408" s="837"/>
      <c r="E408" s="838"/>
      <c r="F408" s="839"/>
      <c r="G408" s="840"/>
      <c r="H408" s="775"/>
      <c r="I408" s="775"/>
      <c r="J408" s="775"/>
      <c r="K408" s="775"/>
      <c r="L408" s="775"/>
      <c r="M408" s="775"/>
      <c r="N408" s="775"/>
      <c r="O408" s="775"/>
      <c r="P408" s="775"/>
      <c r="Q408" s="775"/>
      <c r="R408" s="775"/>
      <c r="S408" s="775"/>
      <c r="T408" s="775"/>
      <c r="U408" s="775"/>
      <c r="V408" s="775"/>
      <c r="W408" s="775"/>
      <c r="X408" s="775"/>
      <c r="Y408" s="775"/>
      <c r="Z408" s="775"/>
    </row>
    <row r="409" spans="1:26" ht="15.75" customHeight="1" x14ac:dyDescent="0.25">
      <c r="A409" s="836"/>
      <c r="B409" s="836"/>
      <c r="C409" s="836"/>
      <c r="D409" s="837"/>
      <c r="E409" s="838"/>
      <c r="F409" s="839"/>
      <c r="G409" s="840"/>
      <c r="H409" s="775"/>
      <c r="I409" s="775"/>
      <c r="J409" s="775"/>
      <c r="K409" s="775"/>
      <c r="L409" s="775"/>
      <c r="M409" s="775"/>
      <c r="N409" s="775"/>
      <c r="O409" s="775"/>
      <c r="P409" s="775"/>
      <c r="Q409" s="775"/>
      <c r="R409" s="775"/>
      <c r="S409" s="775"/>
      <c r="T409" s="775"/>
      <c r="U409" s="775"/>
      <c r="V409" s="775"/>
      <c r="W409" s="775"/>
      <c r="X409" s="775"/>
      <c r="Y409" s="775"/>
      <c r="Z409" s="775"/>
    </row>
    <row r="410" spans="1:26" ht="15.75" customHeight="1" x14ac:dyDescent="0.25">
      <c r="A410" s="836"/>
      <c r="B410" s="836"/>
      <c r="C410" s="836"/>
      <c r="D410" s="837"/>
      <c r="E410" s="838"/>
      <c r="F410" s="839"/>
      <c r="G410" s="840"/>
      <c r="H410" s="775"/>
      <c r="I410" s="775"/>
      <c r="J410" s="775"/>
      <c r="K410" s="775"/>
      <c r="L410" s="775"/>
      <c r="M410" s="775"/>
      <c r="N410" s="775"/>
      <c r="O410" s="775"/>
      <c r="P410" s="775"/>
      <c r="Q410" s="775"/>
      <c r="R410" s="775"/>
      <c r="S410" s="775"/>
      <c r="T410" s="775"/>
      <c r="U410" s="775"/>
      <c r="V410" s="775"/>
      <c r="W410" s="775"/>
      <c r="X410" s="775"/>
      <c r="Y410" s="775"/>
      <c r="Z410" s="775"/>
    </row>
    <row r="411" spans="1:26" ht="15.75" customHeight="1" x14ac:dyDescent="0.25">
      <c r="A411" s="836"/>
      <c r="B411" s="836"/>
      <c r="C411" s="836"/>
      <c r="D411" s="837"/>
      <c r="E411" s="838"/>
      <c r="F411" s="839"/>
      <c r="G411" s="840"/>
      <c r="H411" s="775"/>
      <c r="I411" s="775"/>
      <c r="J411" s="775"/>
      <c r="K411" s="775"/>
      <c r="L411" s="775"/>
      <c r="M411" s="775"/>
      <c r="N411" s="775"/>
      <c r="O411" s="775"/>
      <c r="P411" s="775"/>
      <c r="Q411" s="775"/>
      <c r="R411" s="775"/>
      <c r="S411" s="775"/>
      <c r="T411" s="775"/>
      <c r="U411" s="775"/>
      <c r="V411" s="775"/>
      <c r="W411" s="775"/>
      <c r="X411" s="775"/>
      <c r="Y411" s="775"/>
      <c r="Z411" s="775"/>
    </row>
    <row r="412" spans="1:26" ht="15.75" customHeight="1" x14ac:dyDescent="0.25">
      <c r="A412" s="836"/>
      <c r="B412" s="836"/>
      <c r="C412" s="836"/>
      <c r="D412" s="837"/>
      <c r="E412" s="838"/>
      <c r="F412" s="839"/>
      <c r="G412" s="840"/>
      <c r="H412" s="775"/>
      <c r="I412" s="775"/>
      <c r="J412" s="775"/>
      <c r="K412" s="775"/>
      <c r="L412" s="775"/>
      <c r="M412" s="775"/>
      <c r="N412" s="775"/>
      <c r="O412" s="775"/>
      <c r="P412" s="775"/>
      <c r="Q412" s="775"/>
      <c r="R412" s="775"/>
      <c r="S412" s="775"/>
      <c r="T412" s="775"/>
      <c r="U412" s="775"/>
      <c r="V412" s="775"/>
      <c r="W412" s="775"/>
      <c r="X412" s="775"/>
      <c r="Y412" s="775"/>
      <c r="Z412" s="775"/>
    </row>
    <row r="413" spans="1:26" ht="15.75" customHeight="1" x14ac:dyDescent="0.25">
      <c r="A413" s="836"/>
      <c r="B413" s="836"/>
      <c r="C413" s="836"/>
      <c r="D413" s="837"/>
      <c r="E413" s="838"/>
      <c r="F413" s="839"/>
      <c r="G413" s="840"/>
      <c r="H413" s="775"/>
      <c r="I413" s="775"/>
      <c r="J413" s="775"/>
      <c r="K413" s="775"/>
      <c r="L413" s="775"/>
      <c r="M413" s="775"/>
      <c r="N413" s="775"/>
      <c r="O413" s="775"/>
      <c r="P413" s="775"/>
      <c r="Q413" s="775"/>
      <c r="R413" s="775"/>
      <c r="S413" s="775"/>
      <c r="T413" s="775"/>
      <c r="U413" s="775"/>
      <c r="V413" s="775"/>
      <c r="W413" s="775"/>
      <c r="X413" s="775"/>
      <c r="Y413" s="775"/>
      <c r="Z413" s="775"/>
    </row>
    <row r="414" spans="1:26" ht="15.75" customHeight="1" x14ac:dyDescent="0.25">
      <c r="A414" s="836"/>
      <c r="B414" s="836"/>
      <c r="C414" s="836"/>
      <c r="D414" s="837"/>
      <c r="E414" s="838"/>
      <c r="F414" s="839"/>
      <c r="G414" s="840"/>
      <c r="H414" s="775"/>
      <c r="I414" s="775"/>
      <c r="J414" s="775"/>
      <c r="K414" s="775"/>
      <c r="L414" s="775"/>
      <c r="M414" s="775"/>
      <c r="N414" s="775"/>
      <c r="O414" s="775"/>
      <c r="P414" s="775"/>
      <c r="Q414" s="775"/>
      <c r="R414" s="775"/>
      <c r="S414" s="775"/>
      <c r="T414" s="775"/>
      <c r="U414" s="775"/>
      <c r="V414" s="775"/>
      <c r="W414" s="775"/>
      <c r="X414" s="775"/>
      <c r="Y414" s="775"/>
      <c r="Z414" s="775"/>
    </row>
    <row r="415" spans="1:26" ht="15.75" customHeight="1" x14ac:dyDescent="0.25">
      <c r="A415" s="836"/>
      <c r="B415" s="836"/>
      <c r="C415" s="836"/>
      <c r="D415" s="837"/>
      <c r="E415" s="838"/>
      <c r="F415" s="839"/>
      <c r="G415" s="840"/>
      <c r="H415" s="775"/>
      <c r="I415" s="775"/>
      <c r="J415" s="775"/>
      <c r="K415" s="775"/>
      <c r="L415" s="775"/>
      <c r="M415" s="775"/>
      <c r="N415" s="775"/>
      <c r="O415" s="775"/>
      <c r="P415" s="775"/>
      <c r="Q415" s="775"/>
      <c r="R415" s="775"/>
      <c r="S415" s="775"/>
      <c r="T415" s="775"/>
      <c r="U415" s="775"/>
      <c r="V415" s="775"/>
      <c r="W415" s="775"/>
      <c r="X415" s="775"/>
      <c r="Y415" s="775"/>
      <c r="Z415" s="775"/>
    </row>
    <row r="416" spans="1:26" ht="15.75" customHeight="1" x14ac:dyDescent="0.25">
      <c r="A416" s="836"/>
      <c r="B416" s="836"/>
      <c r="C416" s="836"/>
      <c r="D416" s="837"/>
      <c r="E416" s="838"/>
      <c r="F416" s="839"/>
      <c r="G416" s="840"/>
      <c r="H416" s="775"/>
      <c r="I416" s="775"/>
      <c r="J416" s="775"/>
      <c r="K416" s="775"/>
      <c r="L416" s="775"/>
      <c r="M416" s="775"/>
      <c r="N416" s="775"/>
      <c r="O416" s="775"/>
      <c r="P416" s="775"/>
      <c r="Q416" s="775"/>
      <c r="R416" s="775"/>
      <c r="S416" s="775"/>
      <c r="T416" s="775"/>
      <c r="U416" s="775"/>
      <c r="V416" s="775"/>
      <c r="W416" s="775"/>
      <c r="X416" s="775"/>
      <c r="Y416" s="775"/>
      <c r="Z416" s="775"/>
    </row>
    <row r="417" spans="1:26" ht="15.75" customHeight="1" x14ac:dyDescent="0.25">
      <c r="A417" s="836"/>
      <c r="B417" s="836"/>
      <c r="C417" s="836"/>
      <c r="D417" s="837"/>
      <c r="E417" s="838"/>
      <c r="F417" s="839"/>
      <c r="G417" s="840"/>
      <c r="H417" s="775"/>
      <c r="I417" s="775"/>
      <c r="J417" s="775"/>
      <c r="K417" s="775"/>
      <c r="L417" s="775"/>
      <c r="M417" s="775"/>
      <c r="N417" s="775"/>
      <c r="O417" s="775"/>
      <c r="P417" s="775"/>
      <c r="Q417" s="775"/>
      <c r="R417" s="775"/>
      <c r="S417" s="775"/>
      <c r="T417" s="775"/>
      <c r="U417" s="775"/>
      <c r="V417" s="775"/>
      <c r="W417" s="775"/>
      <c r="X417" s="775"/>
      <c r="Y417" s="775"/>
      <c r="Z417" s="775"/>
    </row>
    <row r="418" spans="1:26" ht="15.75" customHeight="1" x14ac:dyDescent="0.25">
      <c r="A418" s="836"/>
      <c r="B418" s="836"/>
      <c r="C418" s="836"/>
      <c r="D418" s="837"/>
      <c r="E418" s="838"/>
      <c r="F418" s="839"/>
      <c r="G418" s="840"/>
      <c r="H418" s="775"/>
      <c r="I418" s="775"/>
      <c r="J418" s="775"/>
      <c r="K418" s="775"/>
      <c r="L418" s="775"/>
      <c r="M418" s="775"/>
      <c r="N418" s="775"/>
      <c r="O418" s="775"/>
      <c r="P418" s="775"/>
      <c r="Q418" s="775"/>
      <c r="R418" s="775"/>
      <c r="S418" s="775"/>
      <c r="T418" s="775"/>
      <c r="U418" s="775"/>
      <c r="V418" s="775"/>
      <c r="W418" s="775"/>
      <c r="X418" s="775"/>
      <c r="Y418" s="775"/>
      <c r="Z418" s="775"/>
    </row>
    <row r="419" spans="1:26" ht="15.75" customHeight="1" x14ac:dyDescent="0.25">
      <c r="A419" s="836"/>
      <c r="B419" s="836"/>
      <c r="C419" s="836"/>
      <c r="D419" s="837"/>
      <c r="E419" s="838"/>
      <c r="F419" s="839"/>
      <c r="G419" s="840"/>
      <c r="H419" s="775"/>
      <c r="I419" s="775"/>
      <c r="J419" s="775"/>
      <c r="K419" s="775"/>
      <c r="L419" s="775"/>
      <c r="M419" s="775"/>
      <c r="N419" s="775"/>
      <c r="O419" s="775"/>
      <c r="P419" s="775"/>
      <c r="Q419" s="775"/>
      <c r="R419" s="775"/>
      <c r="S419" s="775"/>
      <c r="T419" s="775"/>
      <c r="U419" s="775"/>
      <c r="V419" s="775"/>
      <c r="W419" s="775"/>
      <c r="X419" s="775"/>
      <c r="Y419" s="775"/>
      <c r="Z419" s="775"/>
    </row>
    <row r="420" spans="1:26" ht="15.75" customHeight="1" x14ac:dyDescent="0.25">
      <c r="A420" s="836"/>
      <c r="B420" s="836"/>
      <c r="C420" s="836"/>
      <c r="D420" s="837"/>
      <c r="E420" s="838"/>
      <c r="F420" s="839"/>
      <c r="G420" s="840"/>
      <c r="H420" s="775"/>
      <c r="I420" s="775"/>
      <c r="J420" s="775"/>
      <c r="K420" s="775"/>
      <c r="L420" s="775"/>
      <c r="M420" s="775"/>
      <c r="N420" s="775"/>
      <c r="O420" s="775"/>
      <c r="P420" s="775"/>
      <c r="Q420" s="775"/>
      <c r="R420" s="775"/>
      <c r="S420" s="775"/>
      <c r="T420" s="775"/>
      <c r="U420" s="775"/>
      <c r="V420" s="775"/>
      <c r="W420" s="775"/>
      <c r="X420" s="775"/>
      <c r="Y420" s="775"/>
      <c r="Z420" s="775"/>
    </row>
    <row r="421" spans="1:26" ht="15.75" customHeight="1" x14ac:dyDescent="0.25">
      <c r="A421" s="836"/>
      <c r="B421" s="836"/>
      <c r="C421" s="836"/>
      <c r="D421" s="837"/>
      <c r="E421" s="838"/>
      <c r="F421" s="839"/>
      <c r="G421" s="840"/>
      <c r="H421" s="775"/>
      <c r="I421" s="775"/>
      <c r="J421" s="775"/>
      <c r="K421" s="775"/>
      <c r="L421" s="775"/>
      <c r="M421" s="775"/>
      <c r="N421" s="775"/>
      <c r="O421" s="775"/>
      <c r="P421" s="775"/>
      <c r="Q421" s="775"/>
      <c r="R421" s="775"/>
      <c r="S421" s="775"/>
      <c r="T421" s="775"/>
      <c r="U421" s="775"/>
      <c r="V421" s="775"/>
      <c r="W421" s="775"/>
      <c r="X421" s="775"/>
      <c r="Y421" s="775"/>
      <c r="Z421" s="775"/>
    </row>
    <row r="422" spans="1:26" ht="15.75" customHeight="1" x14ac:dyDescent="0.25">
      <c r="A422" s="836"/>
      <c r="B422" s="836"/>
      <c r="C422" s="836"/>
      <c r="D422" s="837"/>
      <c r="E422" s="838"/>
      <c r="F422" s="839"/>
      <c r="G422" s="840"/>
      <c r="H422" s="775"/>
      <c r="I422" s="775"/>
      <c r="J422" s="775"/>
      <c r="K422" s="775"/>
      <c r="L422" s="775"/>
      <c r="M422" s="775"/>
      <c r="N422" s="775"/>
      <c r="O422" s="775"/>
      <c r="P422" s="775"/>
      <c r="Q422" s="775"/>
      <c r="R422" s="775"/>
      <c r="S422" s="775"/>
      <c r="T422" s="775"/>
      <c r="U422" s="775"/>
      <c r="V422" s="775"/>
      <c r="W422" s="775"/>
      <c r="X422" s="775"/>
      <c r="Y422" s="775"/>
      <c r="Z422" s="775"/>
    </row>
    <row r="423" spans="1:26" ht="15.75" customHeight="1" x14ac:dyDescent="0.25">
      <c r="A423" s="836"/>
      <c r="B423" s="836"/>
      <c r="C423" s="836"/>
      <c r="D423" s="837"/>
      <c r="E423" s="838"/>
      <c r="F423" s="839"/>
      <c r="G423" s="840"/>
      <c r="H423" s="775"/>
      <c r="I423" s="775"/>
      <c r="J423" s="775"/>
      <c r="K423" s="775"/>
      <c r="L423" s="775"/>
      <c r="M423" s="775"/>
      <c r="N423" s="775"/>
      <c r="O423" s="775"/>
      <c r="P423" s="775"/>
      <c r="Q423" s="775"/>
      <c r="R423" s="775"/>
      <c r="S423" s="775"/>
      <c r="T423" s="775"/>
      <c r="U423" s="775"/>
      <c r="V423" s="775"/>
      <c r="W423" s="775"/>
      <c r="X423" s="775"/>
      <c r="Y423" s="775"/>
      <c r="Z423" s="775"/>
    </row>
    <row r="424" spans="1:26" ht="15.75" customHeight="1" x14ac:dyDescent="0.25">
      <c r="A424" s="836"/>
      <c r="B424" s="836"/>
      <c r="C424" s="836"/>
      <c r="D424" s="837"/>
      <c r="E424" s="838"/>
      <c r="F424" s="839"/>
      <c r="G424" s="840"/>
      <c r="H424" s="775"/>
      <c r="I424" s="775"/>
      <c r="J424" s="775"/>
      <c r="K424" s="775"/>
      <c r="L424" s="775"/>
      <c r="M424" s="775"/>
      <c r="N424" s="775"/>
      <c r="O424" s="775"/>
      <c r="P424" s="775"/>
      <c r="Q424" s="775"/>
      <c r="R424" s="775"/>
      <c r="S424" s="775"/>
      <c r="T424" s="775"/>
      <c r="U424" s="775"/>
      <c r="V424" s="775"/>
      <c r="W424" s="775"/>
      <c r="X424" s="775"/>
      <c r="Y424" s="775"/>
      <c r="Z424" s="775"/>
    </row>
    <row r="425" spans="1:26" ht="15.75" customHeight="1" x14ac:dyDescent="0.25">
      <c r="A425" s="836"/>
      <c r="B425" s="836"/>
      <c r="C425" s="836"/>
      <c r="D425" s="837"/>
      <c r="E425" s="838"/>
      <c r="F425" s="839"/>
      <c r="G425" s="840"/>
      <c r="H425" s="775"/>
      <c r="I425" s="775"/>
      <c r="J425" s="775"/>
      <c r="K425" s="775"/>
      <c r="L425" s="775"/>
      <c r="M425" s="775"/>
      <c r="N425" s="775"/>
      <c r="O425" s="775"/>
      <c r="P425" s="775"/>
      <c r="Q425" s="775"/>
      <c r="R425" s="775"/>
      <c r="S425" s="775"/>
      <c r="T425" s="775"/>
      <c r="U425" s="775"/>
      <c r="V425" s="775"/>
      <c r="W425" s="775"/>
      <c r="X425" s="775"/>
      <c r="Y425" s="775"/>
      <c r="Z425" s="775"/>
    </row>
    <row r="426" spans="1:26" ht="15.75" customHeight="1" x14ac:dyDescent="0.25">
      <c r="A426" s="836"/>
      <c r="B426" s="836"/>
      <c r="C426" s="836"/>
      <c r="D426" s="837"/>
      <c r="E426" s="838"/>
      <c r="F426" s="839"/>
      <c r="G426" s="840"/>
      <c r="H426" s="775"/>
      <c r="I426" s="775"/>
      <c r="J426" s="775"/>
      <c r="K426" s="775"/>
      <c r="L426" s="775"/>
      <c r="M426" s="775"/>
      <c r="N426" s="775"/>
      <c r="O426" s="775"/>
      <c r="P426" s="775"/>
      <c r="Q426" s="775"/>
      <c r="R426" s="775"/>
      <c r="S426" s="775"/>
      <c r="T426" s="775"/>
      <c r="U426" s="775"/>
      <c r="V426" s="775"/>
      <c r="W426" s="775"/>
      <c r="X426" s="775"/>
      <c r="Y426" s="775"/>
      <c r="Z426" s="775"/>
    </row>
    <row r="427" spans="1:26" ht="15.75" customHeight="1" x14ac:dyDescent="0.25">
      <c r="A427" s="836"/>
      <c r="B427" s="836"/>
      <c r="C427" s="836"/>
      <c r="D427" s="837"/>
      <c r="E427" s="838"/>
      <c r="F427" s="839"/>
      <c r="G427" s="840"/>
      <c r="H427" s="775"/>
      <c r="I427" s="775"/>
      <c r="J427" s="775"/>
      <c r="K427" s="775"/>
      <c r="L427" s="775"/>
      <c r="M427" s="775"/>
      <c r="N427" s="775"/>
      <c r="O427" s="775"/>
      <c r="P427" s="775"/>
      <c r="Q427" s="775"/>
      <c r="R427" s="775"/>
      <c r="S427" s="775"/>
      <c r="T427" s="775"/>
      <c r="U427" s="775"/>
      <c r="V427" s="775"/>
      <c r="W427" s="775"/>
      <c r="X427" s="775"/>
      <c r="Y427" s="775"/>
      <c r="Z427" s="775"/>
    </row>
    <row r="428" spans="1:26" ht="15.75" customHeight="1" x14ac:dyDescent="0.25">
      <c r="A428" s="836"/>
      <c r="B428" s="836"/>
      <c r="C428" s="836"/>
      <c r="D428" s="837"/>
      <c r="E428" s="838"/>
      <c r="F428" s="839"/>
      <c r="G428" s="840"/>
      <c r="H428" s="775"/>
      <c r="I428" s="775"/>
      <c r="J428" s="775"/>
      <c r="K428" s="775"/>
      <c r="L428" s="775"/>
      <c r="M428" s="775"/>
      <c r="N428" s="775"/>
      <c r="O428" s="775"/>
      <c r="P428" s="775"/>
      <c r="Q428" s="775"/>
      <c r="R428" s="775"/>
      <c r="S428" s="775"/>
      <c r="T428" s="775"/>
      <c r="U428" s="775"/>
      <c r="V428" s="775"/>
      <c r="W428" s="775"/>
      <c r="X428" s="775"/>
      <c r="Y428" s="775"/>
      <c r="Z428" s="775"/>
    </row>
    <row r="429" spans="1:26" ht="15.75" customHeight="1" x14ac:dyDescent="0.25">
      <c r="A429" s="836"/>
      <c r="B429" s="836"/>
      <c r="C429" s="836"/>
      <c r="D429" s="837"/>
      <c r="E429" s="838"/>
      <c r="F429" s="839"/>
      <c r="G429" s="840"/>
      <c r="H429" s="775"/>
      <c r="I429" s="775"/>
      <c r="J429" s="775"/>
      <c r="K429" s="775"/>
      <c r="L429" s="775"/>
      <c r="M429" s="775"/>
      <c r="N429" s="775"/>
      <c r="O429" s="775"/>
      <c r="P429" s="775"/>
      <c r="Q429" s="775"/>
      <c r="R429" s="775"/>
      <c r="S429" s="775"/>
      <c r="T429" s="775"/>
      <c r="U429" s="775"/>
      <c r="V429" s="775"/>
      <c r="W429" s="775"/>
      <c r="X429" s="775"/>
      <c r="Y429" s="775"/>
      <c r="Z429" s="775"/>
    </row>
    <row r="430" spans="1:26" ht="15.75" customHeight="1" x14ac:dyDescent="0.25">
      <c r="A430" s="836"/>
      <c r="B430" s="836"/>
      <c r="C430" s="836"/>
      <c r="D430" s="837"/>
      <c r="E430" s="838"/>
      <c r="F430" s="839"/>
      <c r="G430" s="840"/>
      <c r="H430" s="775"/>
      <c r="I430" s="775"/>
      <c r="J430" s="775"/>
      <c r="K430" s="775"/>
      <c r="L430" s="775"/>
      <c r="M430" s="775"/>
      <c r="N430" s="775"/>
      <c r="O430" s="775"/>
      <c r="P430" s="775"/>
      <c r="Q430" s="775"/>
      <c r="R430" s="775"/>
      <c r="S430" s="775"/>
      <c r="T430" s="775"/>
      <c r="U430" s="775"/>
      <c r="V430" s="775"/>
      <c r="W430" s="775"/>
      <c r="X430" s="775"/>
      <c r="Y430" s="775"/>
      <c r="Z430" s="775"/>
    </row>
    <row r="431" spans="1:26" ht="15.75" customHeight="1" x14ac:dyDescent="0.25">
      <c r="A431" s="836"/>
      <c r="B431" s="836"/>
      <c r="C431" s="836"/>
      <c r="D431" s="837"/>
      <c r="E431" s="838"/>
      <c r="F431" s="839"/>
      <c r="G431" s="840"/>
      <c r="H431" s="775"/>
      <c r="I431" s="775"/>
      <c r="J431" s="775"/>
      <c r="K431" s="775"/>
      <c r="L431" s="775"/>
      <c r="M431" s="775"/>
      <c r="N431" s="775"/>
      <c r="O431" s="775"/>
      <c r="P431" s="775"/>
      <c r="Q431" s="775"/>
      <c r="R431" s="775"/>
      <c r="S431" s="775"/>
      <c r="T431" s="775"/>
      <c r="U431" s="775"/>
      <c r="V431" s="775"/>
      <c r="W431" s="775"/>
      <c r="X431" s="775"/>
      <c r="Y431" s="775"/>
      <c r="Z431" s="775"/>
    </row>
    <row r="432" spans="1:26" ht="15.75" customHeight="1" x14ac:dyDescent="0.25">
      <c r="A432" s="836"/>
      <c r="B432" s="836"/>
      <c r="C432" s="836"/>
      <c r="D432" s="837"/>
      <c r="E432" s="838"/>
      <c r="F432" s="839"/>
      <c r="G432" s="840"/>
      <c r="H432" s="775"/>
      <c r="I432" s="775"/>
      <c r="J432" s="775"/>
      <c r="K432" s="775"/>
      <c r="L432" s="775"/>
      <c r="M432" s="775"/>
      <c r="N432" s="775"/>
      <c r="O432" s="775"/>
      <c r="P432" s="775"/>
      <c r="Q432" s="775"/>
      <c r="R432" s="775"/>
      <c r="S432" s="775"/>
      <c r="T432" s="775"/>
      <c r="U432" s="775"/>
      <c r="V432" s="775"/>
      <c r="W432" s="775"/>
      <c r="X432" s="775"/>
      <c r="Y432" s="775"/>
      <c r="Z432" s="775"/>
    </row>
    <row r="433" spans="1:26" ht="15.75" customHeight="1" x14ac:dyDescent="0.25">
      <c r="A433" s="836"/>
      <c r="B433" s="836"/>
      <c r="C433" s="836"/>
      <c r="D433" s="837"/>
      <c r="E433" s="838"/>
      <c r="F433" s="839"/>
      <c r="G433" s="840"/>
      <c r="H433" s="775"/>
      <c r="I433" s="775"/>
      <c r="J433" s="775"/>
      <c r="K433" s="775"/>
      <c r="L433" s="775"/>
      <c r="M433" s="775"/>
      <c r="N433" s="775"/>
      <c r="O433" s="775"/>
      <c r="P433" s="775"/>
      <c r="Q433" s="775"/>
      <c r="R433" s="775"/>
      <c r="S433" s="775"/>
      <c r="T433" s="775"/>
      <c r="U433" s="775"/>
      <c r="V433" s="775"/>
      <c r="W433" s="775"/>
      <c r="X433" s="775"/>
      <c r="Y433" s="775"/>
      <c r="Z433" s="775"/>
    </row>
    <row r="434" spans="1:26" ht="15.75" customHeight="1" x14ac:dyDescent="0.25">
      <c r="A434" s="836"/>
      <c r="B434" s="836"/>
      <c r="C434" s="836"/>
      <c r="D434" s="837"/>
      <c r="E434" s="838"/>
      <c r="F434" s="839"/>
      <c r="G434" s="840"/>
      <c r="H434" s="775"/>
      <c r="I434" s="775"/>
      <c r="J434" s="775"/>
      <c r="K434" s="775"/>
      <c r="L434" s="775"/>
      <c r="M434" s="775"/>
      <c r="N434" s="775"/>
      <c r="O434" s="775"/>
      <c r="P434" s="775"/>
      <c r="Q434" s="775"/>
      <c r="R434" s="775"/>
      <c r="S434" s="775"/>
      <c r="T434" s="775"/>
      <c r="U434" s="775"/>
      <c r="V434" s="775"/>
      <c r="W434" s="775"/>
      <c r="X434" s="775"/>
      <c r="Y434" s="775"/>
      <c r="Z434" s="775"/>
    </row>
    <row r="435" spans="1:26" ht="15.75" customHeight="1" x14ac:dyDescent="0.25">
      <c r="A435" s="836"/>
      <c r="B435" s="836"/>
      <c r="C435" s="836"/>
      <c r="D435" s="837"/>
      <c r="E435" s="838"/>
      <c r="F435" s="839"/>
      <c r="G435" s="840"/>
      <c r="H435" s="775"/>
      <c r="I435" s="775"/>
      <c r="J435" s="775"/>
      <c r="K435" s="775"/>
      <c r="L435" s="775"/>
      <c r="M435" s="775"/>
      <c r="N435" s="775"/>
      <c r="O435" s="775"/>
      <c r="P435" s="775"/>
      <c r="Q435" s="775"/>
      <c r="R435" s="775"/>
      <c r="S435" s="775"/>
      <c r="T435" s="775"/>
      <c r="U435" s="775"/>
      <c r="V435" s="775"/>
      <c r="W435" s="775"/>
      <c r="X435" s="775"/>
      <c r="Y435" s="775"/>
      <c r="Z435" s="775"/>
    </row>
    <row r="436" spans="1:26" ht="15.75" customHeight="1" x14ac:dyDescent="0.25">
      <c r="A436" s="836"/>
      <c r="B436" s="836"/>
      <c r="C436" s="836"/>
      <c r="D436" s="837"/>
      <c r="E436" s="838"/>
      <c r="F436" s="839"/>
      <c r="G436" s="840"/>
      <c r="H436" s="775"/>
      <c r="I436" s="775"/>
      <c r="J436" s="775"/>
      <c r="K436" s="775"/>
      <c r="L436" s="775"/>
      <c r="M436" s="775"/>
      <c r="N436" s="775"/>
      <c r="O436" s="775"/>
      <c r="P436" s="775"/>
      <c r="Q436" s="775"/>
      <c r="R436" s="775"/>
      <c r="S436" s="775"/>
      <c r="T436" s="775"/>
      <c r="U436" s="775"/>
      <c r="V436" s="775"/>
      <c r="W436" s="775"/>
      <c r="X436" s="775"/>
      <c r="Y436" s="775"/>
      <c r="Z436" s="775"/>
    </row>
    <row r="437" spans="1:26" ht="15.75" customHeight="1" x14ac:dyDescent="0.25">
      <c r="A437" s="836"/>
      <c r="B437" s="836"/>
      <c r="C437" s="836"/>
      <c r="D437" s="837"/>
      <c r="E437" s="838"/>
      <c r="F437" s="839"/>
      <c r="G437" s="840"/>
      <c r="H437" s="775"/>
      <c r="I437" s="775"/>
      <c r="J437" s="775"/>
      <c r="K437" s="775"/>
      <c r="L437" s="775"/>
      <c r="M437" s="775"/>
      <c r="N437" s="775"/>
      <c r="O437" s="775"/>
      <c r="P437" s="775"/>
      <c r="Q437" s="775"/>
      <c r="R437" s="775"/>
      <c r="S437" s="775"/>
      <c r="T437" s="775"/>
      <c r="U437" s="775"/>
      <c r="V437" s="775"/>
      <c r="W437" s="775"/>
      <c r="X437" s="775"/>
      <c r="Y437" s="775"/>
      <c r="Z437" s="775"/>
    </row>
    <row r="438" spans="1:26" ht="15.75" customHeight="1" x14ac:dyDescent="0.25">
      <c r="A438" s="836"/>
      <c r="B438" s="836"/>
      <c r="C438" s="836"/>
      <c r="D438" s="837"/>
      <c r="E438" s="838"/>
      <c r="F438" s="839"/>
      <c r="G438" s="840"/>
      <c r="H438" s="775"/>
      <c r="I438" s="775"/>
      <c r="J438" s="775"/>
      <c r="K438" s="775"/>
      <c r="L438" s="775"/>
      <c r="M438" s="775"/>
      <c r="N438" s="775"/>
      <c r="O438" s="775"/>
      <c r="P438" s="775"/>
      <c r="Q438" s="775"/>
      <c r="R438" s="775"/>
      <c r="S438" s="775"/>
      <c r="T438" s="775"/>
      <c r="U438" s="775"/>
      <c r="V438" s="775"/>
      <c r="W438" s="775"/>
      <c r="X438" s="775"/>
      <c r="Y438" s="775"/>
      <c r="Z438" s="775"/>
    </row>
    <row r="439" spans="1:26" ht="15.75" customHeight="1" x14ac:dyDescent="0.25">
      <c r="A439" s="836"/>
      <c r="B439" s="836"/>
      <c r="C439" s="836"/>
      <c r="D439" s="837"/>
      <c r="E439" s="838"/>
      <c r="F439" s="839"/>
      <c r="G439" s="840"/>
      <c r="H439" s="775"/>
      <c r="I439" s="775"/>
      <c r="J439" s="775"/>
      <c r="K439" s="775"/>
      <c r="L439" s="775"/>
      <c r="M439" s="775"/>
      <c r="N439" s="775"/>
      <c r="O439" s="775"/>
      <c r="P439" s="775"/>
      <c r="Q439" s="775"/>
      <c r="R439" s="775"/>
      <c r="S439" s="775"/>
      <c r="T439" s="775"/>
      <c r="U439" s="775"/>
      <c r="V439" s="775"/>
      <c r="W439" s="775"/>
      <c r="X439" s="775"/>
      <c r="Y439" s="775"/>
      <c r="Z439" s="775"/>
    </row>
    <row r="440" spans="1:26" ht="15.75" customHeight="1" x14ac:dyDescent="0.25">
      <c r="A440" s="836"/>
      <c r="B440" s="836"/>
      <c r="C440" s="836"/>
      <c r="D440" s="837"/>
      <c r="E440" s="838"/>
      <c r="F440" s="839"/>
      <c r="G440" s="840"/>
      <c r="H440" s="775"/>
      <c r="I440" s="775"/>
      <c r="J440" s="775"/>
      <c r="K440" s="775"/>
      <c r="L440" s="775"/>
      <c r="M440" s="775"/>
      <c r="N440" s="775"/>
      <c r="O440" s="775"/>
      <c r="P440" s="775"/>
      <c r="Q440" s="775"/>
      <c r="R440" s="775"/>
      <c r="S440" s="775"/>
      <c r="T440" s="775"/>
      <c r="U440" s="775"/>
      <c r="V440" s="775"/>
      <c r="W440" s="775"/>
      <c r="X440" s="775"/>
      <c r="Y440" s="775"/>
      <c r="Z440" s="775"/>
    </row>
    <row r="441" spans="1:26" ht="15.75" customHeight="1" x14ac:dyDescent="0.25">
      <c r="A441" s="836"/>
      <c r="B441" s="836"/>
      <c r="C441" s="836"/>
      <c r="D441" s="837"/>
      <c r="E441" s="838"/>
      <c r="F441" s="839"/>
      <c r="G441" s="840"/>
      <c r="H441" s="775"/>
      <c r="I441" s="775"/>
      <c r="J441" s="775"/>
      <c r="K441" s="775"/>
      <c r="L441" s="775"/>
      <c r="M441" s="775"/>
      <c r="N441" s="775"/>
      <c r="O441" s="775"/>
      <c r="P441" s="775"/>
      <c r="Q441" s="775"/>
      <c r="R441" s="775"/>
      <c r="S441" s="775"/>
      <c r="T441" s="775"/>
      <c r="U441" s="775"/>
      <c r="V441" s="775"/>
      <c r="W441" s="775"/>
      <c r="X441" s="775"/>
      <c r="Y441" s="775"/>
      <c r="Z441" s="775"/>
    </row>
    <row r="442" spans="1:26" ht="15.75" customHeight="1" x14ac:dyDescent="0.25">
      <c r="A442" s="836"/>
      <c r="B442" s="836"/>
      <c r="C442" s="836"/>
      <c r="D442" s="837"/>
      <c r="E442" s="838"/>
      <c r="F442" s="839"/>
      <c r="G442" s="840"/>
      <c r="H442" s="775"/>
      <c r="I442" s="775"/>
      <c r="J442" s="775"/>
      <c r="K442" s="775"/>
      <c r="L442" s="775"/>
      <c r="M442" s="775"/>
      <c r="N442" s="775"/>
      <c r="O442" s="775"/>
      <c r="P442" s="775"/>
      <c r="Q442" s="775"/>
      <c r="R442" s="775"/>
      <c r="S442" s="775"/>
      <c r="T442" s="775"/>
      <c r="U442" s="775"/>
      <c r="V442" s="775"/>
      <c r="W442" s="775"/>
      <c r="X442" s="775"/>
      <c r="Y442" s="775"/>
      <c r="Z442" s="775"/>
    </row>
    <row r="443" spans="1:26" ht="15.75" customHeight="1" x14ac:dyDescent="0.25">
      <c r="A443" s="836"/>
      <c r="B443" s="836"/>
      <c r="C443" s="836"/>
      <c r="D443" s="837"/>
      <c r="E443" s="838"/>
      <c r="F443" s="839"/>
      <c r="G443" s="840"/>
      <c r="H443" s="775"/>
      <c r="I443" s="775"/>
      <c r="J443" s="775"/>
      <c r="K443" s="775"/>
      <c r="L443" s="775"/>
      <c r="M443" s="775"/>
      <c r="N443" s="775"/>
      <c r="O443" s="775"/>
      <c r="P443" s="775"/>
      <c r="Q443" s="775"/>
      <c r="R443" s="775"/>
      <c r="S443" s="775"/>
      <c r="T443" s="775"/>
      <c r="U443" s="775"/>
      <c r="V443" s="775"/>
      <c r="W443" s="775"/>
      <c r="X443" s="775"/>
      <c r="Y443" s="775"/>
      <c r="Z443" s="775"/>
    </row>
    <row r="444" spans="1:26" ht="15.75" customHeight="1" x14ac:dyDescent="0.25">
      <c r="A444" s="836"/>
      <c r="B444" s="836"/>
      <c r="C444" s="836"/>
      <c r="D444" s="837"/>
      <c r="E444" s="838"/>
      <c r="F444" s="839"/>
      <c r="G444" s="840"/>
      <c r="H444" s="775"/>
      <c r="I444" s="775"/>
      <c r="J444" s="775"/>
      <c r="K444" s="775"/>
      <c r="L444" s="775"/>
      <c r="M444" s="775"/>
      <c r="N444" s="775"/>
      <c r="O444" s="775"/>
      <c r="P444" s="775"/>
      <c r="Q444" s="775"/>
      <c r="R444" s="775"/>
      <c r="S444" s="775"/>
      <c r="T444" s="775"/>
      <c r="U444" s="775"/>
      <c r="V444" s="775"/>
      <c r="W444" s="775"/>
      <c r="X444" s="775"/>
      <c r="Y444" s="775"/>
      <c r="Z444" s="775"/>
    </row>
    <row r="445" spans="1:26" ht="15.75" customHeight="1" x14ac:dyDescent="0.25">
      <c r="A445" s="836"/>
      <c r="B445" s="836"/>
      <c r="C445" s="836"/>
      <c r="D445" s="837"/>
      <c r="E445" s="838"/>
      <c r="F445" s="839"/>
      <c r="G445" s="840"/>
      <c r="H445" s="775"/>
      <c r="I445" s="775"/>
      <c r="J445" s="775"/>
      <c r="K445" s="775"/>
      <c r="L445" s="775"/>
      <c r="M445" s="775"/>
      <c r="N445" s="775"/>
      <c r="O445" s="775"/>
      <c r="P445" s="775"/>
      <c r="Q445" s="775"/>
      <c r="R445" s="775"/>
      <c r="S445" s="775"/>
      <c r="T445" s="775"/>
      <c r="U445" s="775"/>
      <c r="V445" s="775"/>
      <c r="W445" s="775"/>
      <c r="X445" s="775"/>
      <c r="Y445" s="775"/>
      <c r="Z445" s="775"/>
    </row>
    <row r="446" spans="1:26" ht="15.75" customHeight="1" x14ac:dyDescent="0.25">
      <c r="A446" s="836"/>
      <c r="B446" s="836"/>
      <c r="C446" s="836"/>
      <c r="D446" s="837"/>
      <c r="E446" s="838"/>
      <c r="F446" s="839"/>
      <c r="G446" s="840"/>
      <c r="H446" s="775"/>
      <c r="I446" s="775"/>
      <c r="J446" s="775"/>
      <c r="K446" s="775"/>
      <c r="L446" s="775"/>
      <c r="M446" s="775"/>
      <c r="N446" s="775"/>
      <c r="O446" s="775"/>
      <c r="P446" s="775"/>
      <c r="Q446" s="775"/>
      <c r="R446" s="775"/>
      <c r="S446" s="775"/>
      <c r="T446" s="775"/>
      <c r="U446" s="775"/>
      <c r="V446" s="775"/>
      <c r="W446" s="775"/>
      <c r="X446" s="775"/>
      <c r="Y446" s="775"/>
      <c r="Z446" s="775"/>
    </row>
    <row r="447" spans="1:26" ht="15.75" customHeight="1" x14ac:dyDescent="0.25">
      <c r="A447" s="836"/>
      <c r="B447" s="836"/>
      <c r="C447" s="836"/>
      <c r="D447" s="837"/>
      <c r="E447" s="838"/>
      <c r="F447" s="839"/>
      <c r="G447" s="840"/>
      <c r="H447" s="775"/>
      <c r="I447" s="775"/>
      <c r="J447" s="775"/>
      <c r="K447" s="775"/>
      <c r="L447" s="775"/>
      <c r="M447" s="775"/>
      <c r="N447" s="775"/>
      <c r="O447" s="775"/>
      <c r="P447" s="775"/>
      <c r="Q447" s="775"/>
      <c r="R447" s="775"/>
      <c r="S447" s="775"/>
      <c r="T447" s="775"/>
      <c r="U447" s="775"/>
      <c r="V447" s="775"/>
      <c r="W447" s="775"/>
      <c r="X447" s="775"/>
      <c r="Y447" s="775"/>
      <c r="Z447" s="775"/>
    </row>
    <row r="448" spans="1:26" ht="15.75" customHeight="1" x14ac:dyDescent="0.25">
      <c r="A448" s="836"/>
      <c r="B448" s="836"/>
      <c r="C448" s="836"/>
      <c r="D448" s="837"/>
      <c r="E448" s="838"/>
      <c r="F448" s="839"/>
      <c r="G448" s="840"/>
      <c r="H448" s="775"/>
      <c r="I448" s="775"/>
      <c r="J448" s="775"/>
      <c r="K448" s="775"/>
      <c r="L448" s="775"/>
      <c r="M448" s="775"/>
      <c r="N448" s="775"/>
      <c r="O448" s="775"/>
      <c r="P448" s="775"/>
      <c r="Q448" s="775"/>
      <c r="R448" s="775"/>
      <c r="S448" s="775"/>
      <c r="T448" s="775"/>
      <c r="U448" s="775"/>
      <c r="V448" s="775"/>
      <c r="W448" s="775"/>
      <c r="X448" s="775"/>
      <c r="Y448" s="775"/>
      <c r="Z448" s="775"/>
    </row>
    <row r="449" spans="1:26" ht="15.75" customHeight="1" x14ac:dyDescent="0.25">
      <c r="A449" s="836"/>
      <c r="B449" s="836"/>
      <c r="C449" s="836"/>
      <c r="D449" s="837"/>
      <c r="E449" s="838"/>
      <c r="F449" s="839"/>
      <c r="G449" s="840"/>
      <c r="H449" s="775"/>
      <c r="I449" s="775"/>
      <c r="J449" s="775"/>
      <c r="K449" s="775"/>
      <c r="L449" s="775"/>
      <c r="M449" s="775"/>
      <c r="N449" s="775"/>
      <c r="O449" s="775"/>
      <c r="P449" s="775"/>
      <c r="Q449" s="775"/>
      <c r="R449" s="775"/>
      <c r="S449" s="775"/>
      <c r="T449" s="775"/>
      <c r="U449" s="775"/>
      <c r="V449" s="775"/>
      <c r="W449" s="775"/>
      <c r="X449" s="775"/>
      <c r="Y449" s="775"/>
      <c r="Z449" s="775"/>
    </row>
    <row r="450" spans="1:26" ht="15.75" customHeight="1" x14ac:dyDescent="0.25">
      <c r="A450" s="836"/>
      <c r="B450" s="836"/>
      <c r="C450" s="836"/>
      <c r="D450" s="837"/>
      <c r="E450" s="838"/>
      <c r="F450" s="839"/>
      <c r="G450" s="840"/>
      <c r="H450" s="775"/>
      <c r="I450" s="775"/>
      <c r="J450" s="775"/>
      <c r="K450" s="775"/>
      <c r="L450" s="775"/>
      <c r="M450" s="775"/>
      <c r="N450" s="775"/>
      <c r="O450" s="775"/>
      <c r="P450" s="775"/>
      <c r="Q450" s="775"/>
      <c r="R450" s="775"/>
      <c r="S450" s="775"/>
      <c r="T450" s="775"/>
      <c r="U450" s="775"/>
      <c r="V450" s="775"/>
      <c r="W450" s="775"/>
      <c r="X450" s="775"/>
      <c r="Y450" s="775"/>
      <c r="Z450" s="775"/>
    </row>
    <row r="451" spans="1:26" ht="15.75" customHeight="1" x14ac:dyDescent="0.25">
      <c r="A451" s="836"/>
      <c r="B451" s="836"/>
      <c r="C451" s="836"/>
      <c r="D451" s="837"/>
      <c r="E451" s="838"/>
      <c r="F451" s="839"/>
      <c r="G451" s="840"/>
      <c r="H451" s="775"/>
      <c r="I451" s="775"/>
      <c r="J451" s="775"/>
      <c r="K451" s="775"/>
      <c r="L451" s="775"/>
      <c r="M451" s="775"/>
      <c r="N451" s="775"/>
      <c r="O451" s="775"/>
      <c r="P451" s="775"/>
      <c r="Q451" s="775"/>
      <c r="R451" s="775"/>
      <c r="S451" s="775"/>
      <c r="T451" s="775"/>
      <c r="U451" s="775"/>
      <c r="V451" s="775"/>
      <c r="W451" s="775"/>
      <c r="X451" s="775"/>
      <c r="Y451" s="775"/>
      <c r="Z451" s="775"/>
    </row>
    <row r="452" spans="1:26" ht="15.75" customHeight="1" x14ac:dyDescent="0.25">
      <c r="A452" s="836"/>
      <c r="B452" s="836"/>
      <c r="C452" s="836"/>
      <c r="D452" s="837"/>
      <c r="E452" s="838"/>
      <c r="F452" s="839"/>
      <c r="G452" s="840"/>
      <c r="H452" s="775"/>
      <c r="I452" s="775"/>
      <c r="J452" s="775"/>
      <c r="K452" s="775"/>
      <c r="L452" s="775"/>
      <c r="M452" s="775"/>
      <c r="N452" s="775"/>
      <c r="O452" s="775"/>
      <c r="P452" s="775"/>
      <c r="Q452" s="775"/>
      <c r="R452" s="775"/>
      <c r="S452" s="775"/>
      <c r="T452" s="775"/>
      <c r="U452" s="775"/>
      <c r="V452" s="775"/>
      <c r="W452" s="775"/>
      <c r="X452" s="775"/>
      <c r="Y452" s="775"/>
      <c r="Z452" s="775"/>
    </row>
    <row r="453" spans="1:26" ht="15.75" customHeight="1" x14ac:dyDescent="0.25">
      <c r="A453" s="836"/>
      <c r="B453" s="836"/>
      <c r="C453" s="836"/>
      <c r="D453" s="837"/>
      <c r="E453" s="838"/>
      <c r="F453" s="839"/>
      <c r="G453" s="840"/>
      <c r="H453" s="775"/>
      <c r="I453" s="775"/>
      <c r="J453" s="775"/>
      <c r="K453" s="775"/>
      <c r="L453" s="775"/>
      <c r="M453" s="775"/>
      <c r="N453" s="775"/>
      <c r="O453" s="775"/>
      <c r="P453" s="775"/>
      <c r="Q453" s="775"/>
      <c r="R453" s="775"/>
      <c r="S453" s="775"/>
      <c r="T453" s="775"/>
      <c r="U453" s="775"/>
      <c r="V453" s="775"/>
      <c r="W453" s="775"/>
      <c r="X453" s="775"/>
      <c r="Y453" s="775"/>
      <c r="Z453" s="775"/>
    </row>
    <row r="454" spans="1:26" ht="15.75" customHeight="1" x14ac:dyDescent="0.25">
      <c r="A454" s="836"/>
      <c r="B454" s="836"/>
      <c r="C454" s="836"/>
      <c r="D454" s="837"/>
      <c r="E454" s="838"/>
      <c r="F454" s="839"/>
      <c r="G454" s="840"/>
      <c r="H454" s="775"/>
      <c r="I454" s="775"/>
      <c r="J454" s="775"/>
      <c r="K454" s="775"/>
      <c r="L454" s="775"/>
      <c r="M454" s="775"/>
      <c r="N454" s="775"/>
      <c r="O454" s="775"/>
      <c r="P454" s="775"/>
      <c r="Q454" s="775"/>
      <c r="R454" s="775"/>
      <c r="S454" s="775"/>
      <c r="T454" s="775"/>
      <c r="U454" s="775"/>
      <c r="V454" s="775"/>
      <c r="W454" s="775"/>
      <c r="X454" s="775"/>
      <c r="Y454" s="775"/>
      <c r="Z454" s="775"/>
    </row>
    <row r="455" spans="1:26" ht="15.75" customHeight="1" x14ac:dyDescent="0.25">
      <c r="A455" s="836"/>
      <c r="B455" s="836"/>
      <c r="C455" s="836"/>
      <c r="D455" s="837"/>
      <c r="E455" s="838"/>
      <c r="F455" s="839"/>
      <c r="G455" s="840"/>
      <c r="H455" s="775"/>
      <c r="I455" s="775"/>
      <c r="J455" s="775"/>
      <c r="K455" s="775"/>
      <c r="L455" s="775"/>
      <c r="M455" s="775"/>
      <c r="N455" s="775"/>
      <c r="O455" s="775"/>
      <c r="P455" s="775"/>
      <c r="Q455" s="775"/>
      <c r="R455" s="775"/>
      <c r="S455" s="775"/>
      <c r="T455" s="775"/>
      <c r="U455" s="775"/>
      <c r="V455" s="775"/>
      <c r="W455" s="775"/>
      <c r="X455" s="775"/>
      <c r="Y455" s="775"/>
      <c r="Z455" s="775"/>
    </row>
    <row r="456" spans="1:26" ht="15.75" customHeight="1" x14ac:dyDescent="0.25">
      <c r="A456" s="836"/>
      <c r="B456" s="836"/>
      <c r="C456" s="836"/>
      <c r="D456" s="837"/>
      <c r="E456" s="838"/>
      <c r="F456" s="839"/>
      <c r="G456" s="840"/>
      <c r="H456" s="775"/>
      <c r="I456" s="775"/>
      <c r="J456" s="775"/>
      <c r="K456" s="775"/>
      <c r="L456" s="775"/>
      <c r="M456" s="775"/>
      <c r="N456" s="775"/>
      <c r="O456" s="775"/>
      <c r="P456" s="775"/>
      <c r="Q456" s="775"/>
      <c r="R456" s="775"/>
      <c r="S456" s="775"/>
      <c r="T456" s="775"/>
      <c r="U456" s="775"/>
      <c r="V456" s="775"/>
      <c r="W456" s="775"/>
      <c r="X456" s="775"/>
      <c r="Y456" s="775"/>
      <c r="Z456" s="775"/>
    </row>
    <row r="457" spans="1:26" ht="15.75" customHeight="1" x14ac:dyDescent="0.25">
      <c r="A457" s="836"/>
      <c r="B457" s="836"/>
      <c r="C457" s="836"/>
      <c r="D457" s="837"/>
      <c r="E457" s="838"/>
      <c r="F457" s="839"/>
      <c r="G457" s="840"/>
      <c r="H457" s="775"/>
      <c r="I457" s="775"/>
      <c r="J457" s="775"/>
      <c r="K457" s="775"/>
      <c r="L457" s="775"/>
      <c r="M457" s="775"/>
      <c r="N457" s="775"/>
      <c r="O457" s="775"/>
      <c r="P457" s="775"/>
      <c r="Q457" s="775"/>
      <c r="R457" s="775"/>
      <c r="S457" s="775"/>
      <c r="T457" s="775"/>
      <c r="U457" s="775"/>
      <c r="V457" s="775"/>
      <c r="W457" s="775"/>
      <c r="X457" s="775"/>
      <c r="Y457" s="775"/>
      <c r="Z457" s="775"/>
    </row>
    <row r="458" spans="1:26" ht="15.75" customHeight="1" x14ac:dyDescent="0.25">
      <c r="A458" s="836"/>
      <c r="B458" s="836"/>
      <c r="C458" s="836"/>
      <c r="D458" s="837"/>
      <c r="E458" s="838"/>
      <c r="F458" s="839"/>
      <c r="G458" s="840"/>
      <c r="H458" s="775"/>
      <c r="I458" s="775"/>
      <c r="J458" s="775"/>
      <c r="K458" s="775"/>
      <c r="L458" s="775"/>
      <c r="M458" s="775"/>
      <c r="N458" s="775"/>
      <c r="O458" s="775"/>
      <c r="P458" s="775"/>
      <c r="Q458" s="775"/>
      <c r="R458" s="775"/>
      <c r="S458" s="775"/>
      <c r="T458" s="775"/>
      <c r="U458" s="775"/>
      <c r="V458" s="775"/>
      <c r="W458" s="775"/>
      <c r="X458" s="775"/>
      <c r="Y458" s="775"/>
      <c r="Z458" s="775"/>
    </row>
    <row r="459" spans="1:26" ht="15.75" customHeight="1" x14ac:dyDescent="0.25">
      <c r="A459" s="836"/>
      <c r="B459" s="836"/>
      <c r="C459" s="836"/>
      <c r="D459" s="837"/>
      <c r="E459" s="838"/>
      <c r="F459" s="839"/>
      <c r="G459" s="840"/>
      <c r="H459" s="775"/>
      <c r="I459" s="775"/>
      <c r="J459" s="775"/>
      <c r="K459" s="775"/>
      <c r="L459" s="775"/>
      <c r="M459" s="775"/>
      <c r="N459" s="775"/>
      <c r="O459" s="775"/>
      <c r="P459" s="775"/>
      <c r="Q459" s="775"/>
      <c r="R459" s="775"/>
      <c r="S459" s="775"/>
      <c r="T459" s="775"/>
      <c r="U459" s="775"/>
      <c r="V459" s="775"/>
      <c r="W459" s="775"/>
      <c r="X459" s="775"/>
      <c r="Y459" s="775"/>
      <c r="Z459" s="775"/>
    </row>
    <row r="460" spans="1:26" ht="15.75" customHeight="1" x14ac:dyDescent="0.25">
      <c r="A460" s="836"/>
      <c r="B460" s="836"/>
      <c r="C460" s="836"/>
      <c r="D460" s="837"/>
      <c r="E460" s="838"/>
      <c r="F460" s="839"/>
      <c r="G460" s="840"/>
      <c r="H460" s="775"/>
      <c r="I460" s="775"/>
      <c r="J460" s="775"/>
      <c r="K460" s="775"/>
      <c r="L460" s="775"/>
      <c r="M460" s="775"/>
      <c r="N460" s="775"/>
      <c r="O460" s="775"/>
      <c r="P460" s="775"/>
      <c r="Q460" s="775"/>
      <c r="R460" s="775"/>
      <c r="S460" s="775"/>
      <c r="T460" s="775"/>
      <c r="U460" s="775"/>
      <c r="V460" s="775"/>
      <c r="W460" s="775"/>
      <c r="X460" s="775"/>
      <c r="Y460" s="775"/>
      <c r="Z460" s="775"/>
    </row>
    <row r="461" spans="1:26" ht="15.75" customHeight="1" x14ac:dyDescent="0.25">
      <c r="A461" s="836"/>
      <c r="B461" s="836"/>
      <c r="C461" s="836"/>
      <c r="D461" s="837"/>
      <c r="E461" s="838"/>
      <c r="F461" s="839"/>
      <c r="G461" s="840"/>
      <c r="H461" s="775"/>
      <c r="I461" s="775"/>
      <c r="J461" s="775"/>
      <c r="K461" s="775"/>
      <c r="L461" s="775"/>
      <c r="M461" s="775"/>
      <c r="N461" s="775"/>
      <c r="O461" s="775"/>
      <c r="P461" s="775"/>
      <c r="Q461" s="775"/>
      <c r="R461" s="775"/>
      <c r="S461" s="775"/>
      <c r="T461" s="775"/>
      <c r="U461" s="775"/>
      <c r="V461" s="775"/>
      <c r="W461" s="775"/>
      <c r="X461" s="775"/>
      <c r="Y461" s="775"/>
      <c r="Z461" s="775"/>
    </row>
    <row r="462" spans="1:26" ht="15.75" customHeight="1" x14ac:dyDescent="0.25">
      <c r="A462" s="836"/>
      <c r="B462" s="836"/>
      <c r="C462" s="836"/>
      <c r="D462" s="837"/>
      <c r="E462" s="838"/>
      <c r="F462" s="839"/>
      <c r="G462" s="840"/>
      <c r="H462" s="775"/>
      <c r="I462" s="775"/>
      <c r="J462" s="775"/>
      <c r="K462" s="775"/>
      <c r="L462" s="775"/>
      <c r="M462" s="775"/>
      <c r="N462" s="775"/>
      <c r="O462" s="775"/>
      <c r="P462" s="775"/>
      <c r="Q462" s="775"/>
      <c r="R462" s="775"/>
      <c r="S462" s="775"/>
      <c r="T462" s="775"/>
      <c r="U462" s="775"/>
      <c r="V462" s="775"/>
      <c r="W462" s="775"/>
      <c r="X462" s="775"/>
      <c r="Y462" s="775"/>
      <c r="Z462" s="775"/>
    </row>
    <row r="463" spans="1:26" ht="15.75" customHeight="1" x14ac:dyDescent="0.25">
      <c r="A463" s="836"/>
      <c r="B463" s="836"/>
      <c r="C463" s="836"/>
      <c r="D463" s="837"/>
      <c r="E463" s="838"/>
      <c r="F463" s="839"/>
      <c r="G463" s="840"/>
      <c r="H463" s="775"/>
      <c r="I463" s="775"/>
      <c r="J463" s="775"/>
      <c r="K463" s="775"/>
      <c r="L463" s="775"/>
      <c r="M463" s="775"/>
      <c r="N463" s="775"/>
      <c r="O463" s="775"/>
      <c r="P463" s="775"/>
      <c r="Q463" s="775"/>
      <c r="R463" s="775"/>
      <c r="S463" s="775"/>
      <c r="T463" s="775"/>
      <c r="U463" s="775"/>
      <c r="V463" s="775"/>
      <c r="W463" s="775"/>
      <c r="X463" s="775"/>
      <c r="Y463" s="775"/>
      <c r="Z463" s="775"/>
    </row>
    <row r="464" spans="1:26" ht="15.75" customHeight="1" x14ac:dyDescent="0.25">
      <c r="A464" s="836"/>
      <c r="B464" s="836"/>
      <c r="C464" s="836"/>
      <c r="D464" s="837"/>
      <c r="E464" s="838"/>
      <c r="F464" s="839"/>
      <c r="G464" s="840"/>
      <c r="H464" s="775"/>
      <c r="I464" s="775"/>
      <c r="J464" s="775"/>
      <c r="K464" s="775"/>
      <c r="L464" s="775"/>
      <c r="M464" s="775"/>
      <c r="N464" s="775"/>
      <c r="O464" s="775"/>
      <c r="P464" s="775"/>
      <c r="Q464" s="775"/>
      <c r="R464" s="775"/>
      <c r="S464" s="775"/>
      <c r="T464" s="775"/>
      <c r="U464" s="775"/>
      <c r="V464" s="775"/>
      <c r="W464" s="775"/>
      <c r="X464" s="775"/>
      <c r="Y464" s="775"/>
      <c r="Z464" s="775"/>
    </row>
    <row r="465" spans="1:26" ht="15.75" customHeight="1" x14ac:dyDescent="0.25">
      <c r="A465" s="836"/>
      <c r="B465" s="836"/>
      <c r="C465" s="836"/>
      <c r="D465" s="837"/>
      <c r="E465" s="838"/>
      <c r="F465" s="839"/>
      <c r="G465" s="840"/>
      <c r="H465" s="775"/>
      <c r="I465" s="775"/>
      <c r="J465" s="775"/>
      <c r="K465" s="775"/>
      <c r="L465" s="775"/>
      <c r="M465" s="775"/>
      <c r="N465" s="775"/>
      <c r="O465" s="775"/>
      <c r="P465" s="775"/>
      <c r="Q465" s="775"/>
      <c r="R465" s="775"/>
      <c r="S465" s="775"/>
      <c r="T465" s="775"/>
      <c r="U465" s="775"/>
      <c r="V465" s="775"/>
      <c r="W465" s="775"/>
      <c r="X465" s="775"/>
      <c r="Y465" s="775"/>
      <c r="Z465" s="775"/>
    </row>
    <row r="466" spans="1:26" ht="15.75" customHeight="1" x14ac:dyDescent="0.25">
      <c r="A466" s="836"/>
      <c r="B466" s="836"/>
      <c r="C466" s="836"/>
      <c r="D466" s="837"/>
      <c r="E466" s="838"/>
      <c r="F466" s="839"/>
      <c r="G466" s="840"/>
      <c r="H466" s="775"/>
      <c r="I466" s="775"/>
      <c r="J466" s="775"/>
      <c r="K466" s="775"/>
      <c r="L466" s="775"/>
      <c r="M466" s="775"/>
      <c r="N466" s="775"/>
      <c r="O466" s="775"/>
      <c r="P466" s="775"/>
      <c r="Q466" s="775"/>
      <c r="R466" s="775"/>
      <c r="S466" s="775"/>
      <c r="T466" s="775"/>
      <c r="U466" s="775"/>
      <c r="V466" s="775"/>
      <c r="W466" s="775"/>
      <c r="X466" s="775"/>
      <c r="Y466" s="775"/>
      <c r="Z466" s="775"/>
    </row>
    <row r="467" spans="1:26" ht="15.75" customHeight="1" x14ac:dyDescent="0.25">
      <c r="A467" s="836"/>
      <c r="B467" s="836"/>
      <c r="C467" s="836"/>
      <c r="D467" s="837"/>
      <c r="E467" s="838"/>
      <c r="F467" s="839"/>
      <c r="G467" s="840"/>
      <c r="H467" s="775"/>
      <c r="I467" s="775"/>
      <c r="J467" s="775"/>
      <c r="K467" s="775"/>
      <c r="L467" s="775"/>
      <c r="M467" s="775"/>
      <c r="N467" s="775"/>
      <c r="O467" s="775"/>
      <c r="P467" s="775"/>
      <c r="Q467" s="775"/>
      <c r="R467" s="775"/>
      <c r="S467" s="775"/>
      <c r="T467" s="775"/>
      <c r="U467" s="775"/>
      <c r="V467" s="775"/>
      <c r="W467" s="775"/>
      <c r="X467" s="775"/>
      <c r="Y467" s="775"/>
      <c r="Z467" s="775"/>
    </row>
    <row r="468" spans="1:26" ht="15.75" customHeight="1" x14ac:dyDescent="0.25">
      <c r="A468" s="836"/>
      <c r="B468" s="836"/>
      <c r="C468" s="836"/>
      <c r="D468" s="837"/>
      <c r="E468" s="838"/>
      <c r="F468" s="839"/>
      <c r="G468" s="840"/>
      <c r="H468" s="775"/>
      <c r="I468" s="775"/>
      <c r="J468" s="775"/>
      <c r="K468" s="775"/>
      <c r="L468" s="775"/>
      <c r="M468" s="775"/>
      <c r="N468" s="775"/>
      <c r="O468" s="775"/>
      <c r="P468" s="775"/>
      <c r="Q468" s="775"/>
      <c r="R468" s="775"/>
      <c r="S468" s="775"/>
      <c r="T468" s="775"/>
      <c r="U468" s="775"/>
      <c r="V468" s="775"/>
      <c r="W468" s="775"/>
      <c r="X468" s="775"/>
      <c r="Y468" s="775"/>
      <c r="Z468" s="775"/>
    </row>
    <row r="469" spans="1:26" ht="15.75" customHeight="1" x14ac:dyDescent="0.25">
      <c r="A469" s="836"/>
      <c r="B469" s="836"/>
      <c r="C469" s="836"/>
      <c r="D469" s="837"/>
      <c r="E469" s="838"/>
      <c r="F469" s="839"/>
      <c r="G469" s="840"/>
      <c r="H469" s="775"/>
      <c r="I469" s="775"/>
      <c r="J469" s="775"/>
      <c r="K469" s="775"/>
      <c r="L469" s="775"/>
      <c r="M469" s="775"/>
      <c r="N469" s="775"/>
      <c r="O469" s="775"/>
      <c r="P469" s="775"/>
      <c r="Q469" s="775"/>
      <c r="R469" s="775"/>
      <c r="S469" s="775"/>
      <c r="T469" s="775"/>
      <c r="U469" s="775"/>
      <c r="V469" s="775"/>
      <c r="W469" s="775"/>
      <c r="X469" s="775"/>
      <c r="Y469" s="775"/>
      <c r="Z469" s="775"/>
    </row>
    <row r="470" spans="1:26" ht="15.75" customHeight="1" x14ac:dyDescent="0.25">
      <c r="A470" s="836"/>
      <c r="B470" s="836"/>
      <c r="C470" s="836"/>
      <c r="D470" s="837"/>
      <c r="E470" s="838"/>
      <c r="F470" s="839"/>
      <c r="G470" s="840"/>
      <c r="H470" s="775"/>
      <c r="I470" s="775"/>
      <c r="J470" s="775"/>
      <c r="K470" s="775"/>
      <c r="L470" s="775"/>
      <c r="M470" s="775"/>
      <c r="N470" s="775"/>
      <c r="O470" s="775"/>
      <c r="P470" s="775"/>
      <c r="Q470" s="775"/>
      <c r="R470" s="775"/>
      <c r="S470" s="775"/>
      <c r="T470" s="775"/>
      <c r="U470" s="775"/>
      <c r="V470" s="775"/>
      <c r="W470" s="775"/>
      <c r="X470" s="775"/>
      <c r="Y470" s="775"/>
      <c r="Z470" s="775"/>
    </row>
    <row r="471" spans="1:26" ht="15.75" customHeight="1" x14ac:dyDescent="0.25">
      <c r="A471" s="836"/>
      <c r="B471" s="836"/>
      <c r="C471" s="836"/>
      <c r="D471" s="837"/>
      <c r="E471" s="838"/>
      <c r="F471" s="839"/>
      <c r="G471" s="840"/>
      <c r="H471" s="775"/>
      <c r="I471" s="775"/>
      <c r="J471" s="775"/>
      <c r="K471" s="775"/>
      <c r="L471" s="775"/>
      <c r="M471" s="775"/>
      <c r="N471" s="775"/>
      <c r="O471" s="775"/>
      <c r="P471" s="775"/>
      <c r="Q471" s="775"/>
      <c r="R471" s="775"/>
      <c r="S471" s="775"/>
      <c r="T471" s="775"/>
      <c r="U471" s="775"/>
      <c r="V471" s="775"/>
      <c r="W471" s="775"/>
      <c r="X471" s="775"/>
      <c r="Y471" s="775"/>
      <c r="Z471" s="775"/>
    </row>
    <row r="472" spans="1:26" ht="15.75" customHeight="1" x14ac:dyDescent="0.25">
      <c r="A472" s="836"/>
      <c r="B472" s="836"/>
      <c r="C472" s="836"/>
      <c r="D472" s="837"/>
      <c r="E472" s="838"/>
      <c r="F472" s="839"/>
      <c r="G472" s="840"/>
      <c r="H472" s="775"/>
      <c r="I472" s="775"/>
      <c r="J472" s="775"/>
      <c r="K472" s="775"/>
      <c r="L472" s="775"/>
      <c r="M472" s="775"/>
      <c r="N472" s="775"/>
      <c r="O472" s="775"/>
      <c r="P472" s="775"/>
      <c r="Q472" s="775"/>
      <c r="R472" s="775"/>
      <c r="S472" s="775"/>
      <c r="T472" s="775"/>
      <c r="U472" s="775"/>
      <c r="V472" s="775"/>
      <c r="W472" s="775"/>
      <c r="X472" s="775"/>
      <c r="Y472" s="775"/>
      <c r="Z472" s="775"/>
    </row>
    <row r="473" spans="1:26" ht="15.75" customHeight="1" x14ac:dyDescent="0.25">
      <c r="A473" s="836"/>
      <c r="B473" s="836"/>
      <c r="C473" s="836"/>
      <c r="D473" s="837"/>
      <c r="E473" s="838"/>
      <c r="F473" s="839"/>
      <c r="G473" s="840"/>
      <c r="H473" s="775"/>
      <c r="I473" s="775"/>
      <c r="J473" s="775"/>
      <c r="K473" s="775"/>
      <c r="L473" s="775"/>
      <c r="M473" s="775"/>
      <c r="N473" s="775"/>
      <c r="O473" s="775"/>
      <c r="P473" s="775"/>
      <c r="Q473" s="775"/>
      <c r="R473" s="775"/>
      <c r="S473" s="775"/>
      <c r="T473" s="775"/>
      <c r="U473" s="775"/>
      <c r="V473" s="775"/>
      <c r="W473" s="775"/>
      <c r="X473" s="775"/>
      <c r="Y473" s="775"/>
      <c r="Z473" s="775"/>
    </row>
    <row r="474" spans="1:26" ht="15.75" customHeight="1" x14ac:dyDescent="0.25">
      <c r="A474" s="836"/>
      <c r="B474" s="836"/>
      <c r="C474" s="836"/>
      <c r="D474" s="837"/>
      <c r="E474" s="838"/>
      <c r="F474" s="839"/>
      <c r="G474" s="840"/>
      <c r="H474" s="775"/>
      <c r="I474" s="775"/>
      <c r="J474" s="775"/>
      <c r="K474" s="775"/>
      <c r="L474" s="775"/>
      <c r="M474" s="775"/>
      <c r="N474" s="775"/>
      <c r="O474" s="775"/>
      <c r="P474" s="775"/>
      <c r="Q474" s="775"/>
      <c r="R474" s="775"/>
      <c r="S474" s="775"/>
      <c r="T474" s="775"/>
      <c r="U474" s="775"/>
      <c r="V474" s="775"/>
      <c r="W474" s="775"/>
      <c r="X474" s="775"/>
      <c r="Y474" s="775"/>
      <c r="Z474" s="775"/>
    </row>
    <row r="475" spans="1:26" ht="15.75" customHeight="1" x14ac:dyDescent="0.25">
      <c r="A475" s="836"/>
      <c r="B475" s="836"/>
      <c r="C475" s="836"/>
      <c r="D475" s="837"/>
      <c r="E475" s="838"/>
      <c r="F475" s="839"/>
      <c r="G475" s="840"/>
      <c r="H475" s="775"/>
      <c r="I475" s="775"/>
      <c r="J475" s="775"/>
      <c r="K475" s="775"/>
      <c r="L475" s="775"/>
      <c r="M475" s="775"/>
      <c r="N475" s="775"/>
      <c r="O475" s="775"/>
      <c r="P475" s="775"/>
      <c r="Q475" s="775"/>
      <c r="R475" s="775"/>
      <c r="S475" s="775"/>
      <c r="T475" s="775"/>
      <c r="U475" s="775"/>
      <c r="V475" s="775"/>
      <c r="W475" s="775"/>
      <c r="X475" s="775"/>
      <c r="Y475" s="775"/>
      <c r="Z475" s="775"/>
    </row>
    <row r="476" spans="1:26" ht="15.75" customHeight="1" x14ac:dyDescent="0.25">
      <c r="A476" s="836"/>
      <c r="B476" s="836"/>
      <c r="C476" s="836"/>
      <c r="D476" s="837"/>
      <c r="E476" s="838"/>
      <c r="F476" s="839"/>
      <c r="G476" s="840"/>
      <c r="H476" s="775"/>
      <c r="I476" s="775"/>
      <c r="J476" s="775"/>
      <c r="K476" s="775"/>
      <c r="L476" s="775"/>
      <c r="M476" s="775"/>
      <c r="N476" s="775"/>
      <c r="O476" s="775"/>
      <c r="P476" s="775"/>
      <c r="Q476" s="775"/>
      <c r="R476" s="775"/>
      <c r="S476" s="775"/>
      <c r="T476" s="775"/>
      <c r="U476" s="775"/>
      <c r="V476" s="775"/>
      <c r="W476" s="775"/>
      <c r="X476" s="775"/>
      <c r="Y476" s="775"/>
      <c r="Z476" s="775"/>
    </row>
    <row r="477" spans="1:26" ht="15.75" customHeight="1" x14ac:dyDescent="0.25">
      <c r="A477" s="836"/>
      <c r="B477" s="836"/>
      <c r="C477" s="836"/>
      <c r="D477" s="837"/>
      <c r="E477" s="838"/>
      <c r="F477" s="839"/>
      <c r="G477" s="840"/>
      <c r="H477" s="775"/>
      <c r="I477" s="775"/>
      <c r="J477" s="775"/>
      <c r="K477" s="775"/>
      <c r="L477" s="775"/>
      <c r="M477" s="775"/>
      <c r="N477" s="775"/>
      <c r="O477" s="775"/>
      <c r="P477" s="775"/>
      <c r="Q477" s="775"/>
      <c r="R477" s="775"/>
      <c r="S477" s="775"/>
      <c r="T477" s="775"/>
      <c r="U477" s="775"/>
      <c r="V477" s="775"/>
      <c r="W477" s="775"/>
      <c r="X477" s="775"/>
      <c r="Y477" s="775"/>
      <c r="Z477" s="775"/>
    </row>
    <row r="478" spans="1:26" ht="15.75" customHeight="1" x14ac:dyDescent="0.25">
      <c r="A478" s="836"/>
      <c r="B478" s="836"/>
      <c r="C478" s="836"/>
      <c r="D478" s="837"/>
      <c r="E478" s="838"/>
      <c r="F478" s="839"/>
      <c r="G478" s="840"/>
      <c r="H478" s="775"/>
      <c r="I478" s="775"/>
      <c r="J478" s="775"/>
      <c r="K478" s="775"/>
      <c r="L478" s="775"/>
      <c r="M478" s="775"/>
      <c r="N478" s="775"/>
      <c r="O478" s="775"/>
      <c r="P478" s="775"/>
      <c r="Q478" s="775"/>
      <c r="R478" s="775"/>
      <c r="S478" s="775"/>
      <c r="T478" s="775"/>
      <c r="U478" s="775"/>
      <c r="V478" s="775"/>
      <c r="W478" s="775"/>
      <c r="X478" s="775"/>
      <c r="Y478" s="775"/>
      <c r="Z478" s="775"/>
    </row>
    <row r="479" spans="1:26" ht="15.75" customHeight="1" x14ac:dyDescent="0.25">
      <c r="A479" s="836"/>
      <c r="B479" s="836"/>
      <c r="C479" s="836"/>
      <c r="D479" s="837"/>
      <c r="E479" s="838"/>
      <c r="F479" s="839"/>
      <c r="G479" s="840"/>
      <c r="H479" s="775"/>
      <c r="I479" s="775"/>
      <c r="J479" s="775"/>
      <c r="K479" s="775"/>
      <c r="L479" s="775"/>
      <c r="M479" s="775"/>
      <c r="N479" s="775"/>
      <c r="O479" s="775"/>
      <c r="P479" s="775"/>
      <c r="Q479" s="775"/>
      <c r="R479" s="775"/>
      <c r="S479" s="775"/>
      <c r="T479" s="775"/>
      <c r="U479" s="775"/>
      <c r="V479" s="775"/>
      <c r="W479" s="775"/>
      <c r="X479" s="775"/>
      <c r="Y479" s="775"/>
      <c r="Z479" s="775"/>
    </row>
    <row r="480" spans="1:26" ht="15.75" customHeight="1" x14ac:dyDescent="0.25">
      <c r="A480" s="836"/>
      <c r="B480" s="836"/>
      <c r="C480" s="836"/>
      <c r="D480" s="837"/>
      <c r="E480" s="838"/>
      <c r="F480" s="839"/>
      <c r="G480" s="840"/>
      <c r="H480" s="775"/>
      <c r="I480" s="775"/>
      <c r="J480" s="775"/>
      <c r="K480" s="775"/>
      <c r="L480" s="775"/>
      <c r="M480" s="775"/>
      <c r="N480" s="775"/>
      <c r="O480" s="775"/>
      <c r="P480" s="775"/>
      <c r="Q480" s="775"/>
      <c r="R480" s="775"/>
      <c r="S480" s="775"/>
      <c r="T480" s="775"/>
      <c r="U480" s="775"/>
      <c r="V480" s="775"/>
      <c r="W480" s="775"/>
      <c r="X480" s="775"/>
      <c r="Y480" s="775"/>
      <c r="Z480" s="775"/>
    </row>
    <row r="481" spans="1:26" ht="15.75" customHeight="1" x14ac:dyDescent="0.25">
      <c r="A481" s="836"/>
      <c r="B481" s="836"/>
      <c r="C481" s="836"/>
      <c r="D481" s="837"/>
      <c r="E481" s="838"/>
      <c r="F481" s="839"/>
      <c r="G481" s="840"/>
      <c r="H481" s="775"/>
      <c r="I481" s="775"/>
      <c r="J481" s="775"/>
      <c r="K481" s="775"/>
      <c r="L481" s="775"/>
      <c r="M481" s="775"/>
      <c r="N481" s="775"/>
      <c r="O481" s="775"/>
      <c r="P481" s="775"/>
      <c r="Q481" s="775"/>
      <c r="R481" s="775"/>
      <c r="S481" s="775"/>
      <c r="T481" s="775"/>
      <c r="U481" s="775"/>
      <c r="V481" s="775"/>
      <c r="W481" s="775"/>
      <c r="X481" s="775"/>
      <c r="Y481" s="775"/>
      <c r="Z481" s="775"/>
    </row>
    <row r="482" spans="1:26" ht="15.75" customHeight="1" x14ac:dyDescent="0.25">
      <c r="A482" s="836"/>
      <c r="B482" s="836"/>
      <c r="C482" s="836"/>
      <c r="D482" s="837"/>
      <c r="E482" s="838"/>
      <c r="F482" s="839"/>
      <c r="G482" s="840"/>
      <c r="H482" s="775"/>
      <c r="I482" s="775"/>
      <c r="J482" s="775"/>
      <c r="K482" s="775"/>
      <c r="L482" s="775"/>
      <c r="M482" s="775"/>
      <c r="N482" s="775"/>
      <c r="O482" s="775"/>
      <c r="P482" s="775"/>
      <c r="Q482" s="775"/>
      <c r="R482" s="775"/>
      <c r="S482" s="775"/>
      <c r="T482" s="775"/>
      <c r="U482" s="775"/>
      <c r="V482" s="775"/>
      <c r="W482" s="775"/>
      <c r="X482" s="775"/>
      <c r="Y482" s="775"/>
      <c r="Z482" s="775"/>
    </row>
    <row r="483" spans="1:26" ht="15.75" customHeight="1" x14ac:dyDescent="0.25">
      <c r="A483" s="836"/>
      <c r="B483" s="836"/>
      <c r="C483" s="836"/>
      <c r="D483" s="837"/>
      <c r="E483" s="838"/>
      <c r="F483" s="839"/>
      <c r="G483" s="840"/>
      <c r="H483" s="775"/>
      <c r="I483" s="775"/>
      <c r="J483" s="775"/>
      <c r="K483" s="775"/>
      <c r="L483" s="775"/>
      <c r="M483" s="775"/>
      <c r="N483" s="775"/>
      <c r="O483" s="775"/>
      <c r="P483" s="775"/>
      <c r="Q483" s="775"/>
      <c r="R483" s="775"/>
      <c r="S483" s="775"/>
      <c r="T483" s="775"/>
      <c r="U483" s="775"/>
      <c r="V483" s="775"/>
      <c r="W483" s="775"/>
      <c r="X483" s="775"/>
      <c r="Y483" s="775"/>
      <c r="Z483" s="775"/>
    </row>
    <row r="484" spans="1:26" ht="15.75" customHeight="1" x14ac:dyDescent="0.25">
      <c r="A484" s="836"/>
      <c r="B484" s="836"/>
      <c r="C484" s="836"/>
      <c r="D484" s="837"/>
      <c r="E484" s="838"/>
      <c r="F484" s="839"/>
      <c r="G484" s="840"/>
      <c r="H484" s="775"/>
      <c r="I484" s="775"/>
      <c r="J484" s="775"/>
      <c r="K484" s="775"/>
      <c r="L484" s="775"/>
      <c r="M484" s="775"/>
      <c r="N484" s="775"/>
      <c r="O484" s="775"/>
      <c r="P484" s="775"/>
      <c r="Q484" s="775"/>
      <c r="R484" s="775"/>
      <c r="S484" s="775"/>
      <c r="T484" s="775"/>
      <c r="U484" s="775"/>
      <c r="V484" s="775"/>
      <c r="W484" s="775"/>
      <c r="X484" s="775"/>
      <c r="Y484" s="775"/>
      <c r="Z484" s="775"/>
    </row>
    <row r="485" spans="1:26" ht="15.75" customHeight="1" x14ac:dyDescent="0.25">
      <c r="A485" s="836"/>
      <c r="B485" s="836"/>
      <c r="C485" s="836"/>
      <c r="D485" s="837"/>
      <c r="E485" s="838"/>
      <c r="F485" s="839"/>
      <c r="G485" s="840"/>
      <c r="H485" s="775"/>
      <c r="I485" s="775"/>
      <c r="J485" s="775"/>
      <c r="K485" s="775"/>
      <c r="L485" s="775"/>
      <c r="M485" s="775"/>
      <c r="N485" s="775"/>
      <c r="O485" s="775"/>
      <c r="P485" s="775"/>
      <c r="Q485" s="775"/>
      <c r="R485" s="775"/>
      <c r="S485" s="775"/>
      <c r="T485" s="775"/>
      <c r="U485" s="775"/>
      <c r="V485" s="775"/>
      <c r="W485" s="775"/>
      <c r="X485" s="775"/>
      <c r="Y485" s="775"/>
      <c r="Z485" s="775"/>
    </row>
    <row r="486" spans="1:26" ht="15.75" customHeight="1" x14ac:dyDescent="0.25">
      <c r="A486" s="836"/>
      <c r="B486" s="836"/>
      <c r="C486" s="836"/>
      <c r="D486" s="837"/>
      <c r="E486" s="838"/>
      <c r="F486" s="839"/>
      <c r="G486" s="840"/>
      <c r="H486" s="775"/>
      <c r="I486" s="775"/>
      <c r="J486" s="775"/>
      <c r="K486" s="775"/>
      <c r="L486" s="775"/>
      <c r="M486" s="775"/>
      <c r="N486" s="775"/>
      <c r="O486" s="775"/>
      <c r="P486" s="775"/>
      <c r="Q486" s="775"/>
      <c r="R486" s="775"/>
      <c r="S486" s="775"/>
      <c r="T486" s="775"/>
      <c r="U486" s="775"/>
      <c r="V486" s="775"/>
      <c r="W486" s="775"/>
      <c r="X486" s="775"/>
      <c r="Y486" s="775"/>
      <c r="Z486" s="775"/>
    </row>
    <row r="487" spans="1:26" ht="15.75" customHeight="1" x14ac:dyDescent="0.25">
      <c r="A487" s="836"/>
      <c r="B487" s="836"/>
      <c r="C487" s="836"/>
      <c r="D487" s="837"/>
      <c r="E487" s="838"/>
      <c r="F487" s="839"/>
      <c r="G487" s="840"/>
      <c r="H487" s="775"/>
      <c r="I487" s="775"/>
      <c r="J487" s="775"/>
      <c r="K487" s="775"/>
      <c r="L487" s="775"/>
      <c r="M487" s="775"/>
      <c r="N487" s="775"/>
      <c r="O487" s="775"/>
      <c r="P487" s="775"/>
      <c r="Q487" s="775"/>
      <c r="R487" s="775"/>
      <c r="S487" s="775"/>
      <c r="T487" s="775"/>
      <c r="U487" s="775"/>
      <c r="V487" s="775"/>
      <c r="W487" s="775"/>
      <c r="X487" s="775"/>
      <c r="Y487" s="775"/>
      <c r="Z487" s="775"/>
    </row>
    <row r="488" spans="1:26" ht="15.75" customHeight="1" x14ac:dyDescent="0.25">
      <c r="A488" s="836"/>
      <c r="B488" s="836"/>
      <c r="C488" s="836"/>
      <c r="D488" s="837"/>
      <c r="E488" s="838"/>
      <c r="F488" s="839"/>
      <c r="G488" s="840"/>
      <c r="H488" s="775"/>
      <c r="I488" s="775"/>
      <c r="J488" s="775"/>
      <c r="K488" s="775"/>
      <c r="L488" s="775"/>
      <c r="M488" s="775"/>
      <c r="N488" s="775"/>
      <c r="O488" s="775"/>
      <c r="P488" s="775"/>
      <c r="Q488" s="775"/>
      <c r="R488" s="775"/>
      <c r="S488" s="775"/>
      <c r="T488" s="775"/>
      <c r="U488" s="775"/>
      <c r="V488" s="775"/>
      <c r="W488" s="775"/>
      <c r="X488" s="775"/>
      <c r="Y488" s="775"/>
      <c r="Z488" s="775"/>
    </row>
    <row r="489" spans="1:26" ht="15.75" customHeight="1" x14ac:dyDescent="0.25">
      <c r="A489" s="836"/>
      <c r="B489" s="836"/>
      <c r="C489" s="836"/>
      <c r="D489" s="837"/>
      <c r="E489" s="838"/>
      <c r="F489" s="839"/>
      <c r="G489" s="840"/>
      <c r="H489" s="775"/>
      <c r="I489" s="775"/>
      <c r="J489" s="775"/>
      <c r="K489" s="775"/>
      <c r="L489" s="775"/>
      <c r="M489" s="775"/>
      <c r="N489" s="775"/>
      <c r="O489" s="775"/>
      <c r="P489" s="775"/>
      <c r="Q489" s="775"/>
      <c r="R489" s="775"/>
      <c r="S489" s="775"/>
      <c r="T489" s="775"/>
      <c r="U489" s="775"/>
      <c r="V489" s="775"/>
      <c r="W489" s="775"/>
      <c r="X489" s="775"/>
      <c r="Y489" s="775"/>
      <c r="Z489" s="775"/>
    </row>
    <row r="490" spans="1:26" ht="15.75" customHeight="1" x14ac:dyDescent="0.25">
      <c r="A490" s="836"/>
      <c r="B490" s="836"/>
      <c r="C490" s="836"/>
      <c r="D490" s="837"/>
      <c r="E490" s="838"/>
      <c r="F490" s="839"/>
      <c r="G490" s="840"/>
      <c r="H490" s="775"/>
      <c r="I490" s="775"/>
      <c r="J490" s="775"/>
      <c r="K490" s="775"/>
      <c r="L490" s="775"/>
      <c r="M490" s="775"/>
      <c r="N490" s="775"/>
      <c r="O490" s="775"/>
      <c r="P490" s="775"/>
      <c r="Q490" s="775"/>
      <c r="R490" s="775"/>
      <c r="S490" s="775"/>
      <c r="T490" s="775"/>
      <c r="U490" s="775"/>
      <c r="V490" s="775"/>
      <c r="W490" s="775"/>
      <c r="X490" s="775"/>
      <c r="Y490" s="775"/>
      <c r="Z490" s="775"/>
    </row>
    <row r="491" spans="1:26" ht="15.75" customHeight="1" x14ac:dyDescent="0.25">
      <c r="A491" s="836"/>
      <c r="B491" s="836"/>
      <c r="C491" s="836"/>
      <c r="D491" s="837"/>
      <c r="E491" s="838"/>
      <c r="F491" s="839"/>
      <c r="G491" s="840"/>
      <c r="H491" s="775"/>
      <c r="I491" s="775"/>
      <c r="J491" s="775"/>
      <c r="K491" s="775"/>
      <c r="L491" s="775"/>
      <c r="M491" s="775"/>
      <c r="N491" s="775"/>
      <c r="O491" s="775"/>
      <c r="P491" s="775"/>
      <c r="Q491" s="775"/>
      <c r="R491" s="775"/>
      <c r="S491" s="775"/>
      <c r="T491" s="775"/>
      <c r="U491" s="775"/>
      <c r="V491" s="775"/>
      <c r="W491" s="775"/>
      <c r="X491" s="775"/>
      <c r="Y491" s="775"/>
      <c r="Z491" s="775"/>
    </row>
    <row r="492" spans="1:26" ht="15.75" customHeight="1" x14ac:dyDescent="0.25">
      <c r="A492" s="836"/>
      <c r="B492" s="836"/>
      <c r="C492" s="836"/>
      <c r="D492" s="837"/>
      <c r="E492" s="838"/>
      <c r="F492" s="839"/>
      <c r="G492" s="840"/>
      <c r="H492" s="775"/>
      <c r="I492" s="775"/>
      <c r="J492" s="775"/>
      <c r="K492" s="775"/>
      <c r="L492" s="775"/>
      <c r="M492" s="775"/>
      <c r="N492" s="775"/>
      <c r="O492" s="775"/>
      <c r="P492" s="775"/>
      <c r="Q492" s="775"/>
      <c r="R492" s="775"/>
      <c r="S492" s="775"/>
      <c r="T492" s="775"/>
      <c r="U492" s="775"/>
      <c r="V492" s="775"/>
      <c r="W492" s="775"/>
      <c r="X492" s="775"/>
      <c r="Y492" s="775"/>
      <c r="Z492" s="775"/>
    </row>
    <row r="493" spans="1:26" ht="15.75" customHeight="1" x14ac:dyDescent="0.25">
      <c r="A493" s="836"/>
      <c r="B493" s="836"/>
      <c r="C493" s="836"/>
      <c r="D493" s="837"/>
      <c r="E493" s="838"/>
      <c r="F493" s="839"/>
      <c r="G493" s="840"/>
      <c r="H493" s="775"/>
      <c r="I493" s="775"/>
      <c r="J493" s="775"/>
      <c r="K493" s="775"/>
      <c r="L493" s="775"/>
      <c r="M493" s="775"/>
      <c r="N493" s="775"/>
      <c r="O493" s="775"/>
      <c r="P493" s="775"/>
      <c r="Q493" s="775"/>
      <c r="R493" s="775"/>
      <c r="S493" s="775"/>
      <c r="T493" s="775"/>
      <c r="U493" s="775"/>
      <c r="V493" s="775"/>
      <c r="W493" s="775"/>
      <c r="X493" s="775"/>
      <c r="Y493" s="775"/>
      <c r="Z493" s="775"/>
    </row>
    <row r="494" spans="1:26" ht="15.75" customHeight="1" x14ac:dyDescent="0.25">
      <c r="A494" s="836"/>
      <c r="B494" s="836"/>
      <c r="C494" s="836"/>
      <c r="D494" s="837"/>
      <c r="E494" s="838"/>
      <c r="F494" s="839"/>
      <c r="G494" s="840"/>
      <c r="H494" s="775"/>
      <c r="I494" s="775"/>
      <c r="J494" s="775"/>
      <c r="K494" s="775"/>
      <c r="L494" s="775"/>
      <c r="M494" s="775"/>
      <c r="N494" s="775"/>
      <c r="O494" s="775"/>
      <c r="P494" s="775"/>
      <c r="Q494" s="775"/>
      <c r="R494" s="775"/>
      <c r="S494" s="775"/>
      <c r="T494" s="775"/>
      <c r="U494" s="775"/>
      <c r="V494" s="775"/>
      <c r="W494" s="775"/>
      <c r="X494" s="775"/>
      <c r="Y494" s="775"/>
      <c r="Z494" s="775"/>
    </row>
    <row r="495" spans="1:26" ht="15.75" customHeight="1" x14ac:dyDescent="0.25">
      <c r="A495" s="836"/>
      <c r="B495" s="836"/>
      <c r="C495" s="836"/>
      <c r="D495" s="837"/>
      <c r="E495" s="838"/>
      <c r="F495" s="839"/>
      <c r="G495" s="840"/>
      <c r="H495" s="775"/>
      <c r="I495" s="775"/>
      <c r="J495" s="775"/>
      <c r="K495" s="775"/>
      <c r="L495" s="775"/>
      <c r="M495" s="775"/>
      <c r="N495" s="775"/>
      <c r="O495" s="775"/>
      <c r="P495" s="775"/>
      <c r="Q495" s="775"/>
      <c r="R495" s="775"/>
      <c r="S495" s="775"/>
      <c r="T495" s="775"/>
      <c r="U495" s="775"/>
      <c r="V495" s="775"/>
      <c r="W495" s="775"/>
      <c r="X495" s="775"/>
      <c r="Y495" s="775"/>
      <c r="Z495" s="775"/>
    </row>
    <row r="496" spans="1:26" ht="15.75" customHeight="1" x14ac:dyDescent="0.25">
      <c r="A496" s="836"/>
      <c r="B496" s="836"/>
      <c r="C496" s="836"/>
      <c r="D496" s="837"/>
      <c r="E496" s="838"/>
      <c r="F496" s="839"/>
      <c r="G496" s="840"/>
      <c r="H496" s="775"/>
      <c r="I496" s="775"/>
      <c r="J496" s="775"/>
      <c r="K496" s="775"/>
      <c r="L496" s="775"/>
      <c r="M496" s="775"/>
      <c r="N496" s="775"/>
      <c r="O496" s="775"/>
      <c r="P496" s="775"/>
      <c r="Q496" s="775"/>
      <c r="R496" s="775"/>
      <c r="S496" s="775"/>
      <c r="T496" s="775"/>
      <c r="U496" s="775"/>
      <c r="V496" s="775"/>
      <c r="W496" s="775"/>
      <c r="X496" s="775"/>
      <c r="Y496" s="775"/>
      <c r="Z496" s="775"/>
    </row>
    <row r="497" spans="1:26" ht="15.75" customHeight="1" x14ac:dyDescent="0.25">
      <c r="A497" s="836"/>
      <c r="B497" s="836"/>
      <c r="C497" s="836"/>
      <c r="D497" s="837"/>
      <c r="E497" s="838"/>
      <c r="F497" s="839"/>
      <c r="G497" s="840"/>
      <c r="H497" s="775"/>
      <c r="I497" s="775"/>
      <c r="J497" s="775"/>
      <c r="K497" s="775"/>
      <c r="L497" s="775"/>
      <c r="M497" s="775"/>
      <c r="N497" s="775"/>
      <c r="O497" s="775"/>
      <c r="P497" s="775"/>
      <c r="Q497" s="775"/>
      <c r="R497" s="775"/>
      <c r="S497" s="775"/>
      <c r="T497" s="775"/>
      <c r="U497" s="775"/>
      <c r="V497" s="775"/>
      <c r="W497" s="775"/>
      <c r="X497" s="775"/>
      <c r="Y497" s="775"/>
      <c r="Z497" s="775"/>
    </row>
    <row r="498" spans="1:26" ht="15.75" customHeight="1" x14ac:dyDescent="0.25">
      <c r="A498" s="836"/>
      <c r="B498" s="836"/>
      <c r="C498" s="836"/>
      <c r="D498" s="837"/>
      <c r="E498" s="838"/>
      <c r="F498" s="839"/>
      <c r="G498" s="840"/>
      <c r="H498" s="775"/>
      <c r="I498" s="775"/>
      <c r="J498" s="775"/>
      <c r="K498" s="775"/>
      <c r="L498" s="775"/>
      <c r="M498" s="775"/>
      <c r="N498" s="775"/>
      <c r="O498" s="775"/>
      <c r="P498" s="775"/>
      <c r="Q498" s="775"/>
      <c r="R498" s="775"/>
      <c r="S498" s="775"/>
      <c r="T498" s="775"/>
      <c r="U498" s="775"/>
      <c r="V498" s="775"/>
      <c r="W498" s="775"/>
      <c r="X498" s="775"/>
      <c r="Y498" s="775"/>
      <c r="Z498" s="775"/>
    </row>
    <row r="499" spans="1:26" ht="15.75" customHeight="1" x14ac:dyDescent="0.25">
      <c r="A499" s="836"/>
      <c r="B499" s="836"/>
      <c r="C499" s="836"/>
      <c r="D499" s="837"/>
      <c r="E499" s="838"/>
      <c r="F499" s="839"/>
      <c r="G499" s="840"/>
      <c r="H499" s="775"/>
      <c r="I499" s="775"/>
      <c r="J499" s="775"/>
      <c r="K499" s="775"/>
      <c r="L499" s="775"/>
      <c r="M499" s="775"/>
      <c r="N499" s="775"/>
      <c r="O499" s="775"/>
      <c r="P499" s="775"/>
      <c r="Q499" s="775"/>
      <c r="R499" s="775"/>
      <c r="S499" s="775"/>
      <c r="T499" s="775"/>
      <c r="U499" s="775"/>
      <c r="V499" s="775"/>
      <c r="W499" s="775"/>
      <c r="X499" s="775"/>
      <c r="Y499" s="775"/>
      <c r="Z499" s="775"/>
    </row>
    <row r="500" spans="1:26" ht="15.75" customHeight="1" x14ac:dyDescent="0.25">
      <c r="A500" s="836"/>
      <c r="B500" s="836"/>
      <c r="C500" s="836"/>
      <c r="D500" s="837"/>
      <c r="E500" s="838"/>
      <c r="F500" s="839"/>
      <c r="G500" s="840"/>
      <c r="H500" s="775"/>
      <c r="I500" s="775"/>
      <c r="J500" s="775"/>
      <c r="K500" s="775"/>
      <c r="L500" s="775"/>
      <c r="M500" s="775"/>
      <c r="N500" s="775"/>
      <c r="O500" s="775"/>
      <c r="P500" s="775"/>
      <c r="Q500" s="775"/>
      <c r="R500" s="775"/>
      <c r="S500" s="775"/>
      <c r="T500" s="775"/>
      <c r="U500" s="775"/>
      <c r="V500" s="775"/>
      <c r="W500" s="775"/>
      <c r="X500" s="775"/>
      <c r="Y500" s="775"/>
      <c r="Z500" s="775"/>
    </row>
    <row r="501" spans="1:26" ht="15.75" customHeight="1" x14ac:dyDescent="0.25">
      <c r="A501" s="836"/>
      <c r="B501" s="836"/>
      <c r="C501" s="836"/>
      <c r="D501" s="837"/>
      <c r="E501" s="838"/>
      <c r="F501" s="839"/>
      <c r="G501" s="840"/>
      <c r="H501" s="775"/>
      <c r="I501" s="775"/>
      <c r="J501" s="775"/>
      <c r="K501" s="775"/>
      <c r="L501" s="775"/>
      <c r="M501" s="775"/>
      <c r="N501" s="775"/>
      <c r="O501" s="775"/>
      <c r="P501" s="775"/>
      <c r="Q501" s="775"/>
      <c r="R501" s="775"/>
      <c r="S501" s="775"/>
      <c r="T501" s="775"/>
      <c r="U501" s="775"/>
      <c r="V501" s="775"/>
      <c r="W501" s="775"/>
      <c r="X501" s="775"/>
      <c r="Y501" s="775"/>
      <c r="Z501" s="775"/>
    </row>
    <row r="502" spans="1:26" ht="15.75" customHeight="1" x14ac:dyDescent="0.25">
      <c r="A502" s="836"/>
      <c r="B502" s="836"/>
      <c r="C502" s="836"/>
      <c r="D502" s="837"/>
      <c r="E502" s="838"/>
      <c r="F502" s="839"/>
      <c r="G502" s="840"/>
      <c r="H502" s="775"/>
      <c r="I502" s="775"/>
      <c r="J502" s="775"/>
      <c r="K502" s="775"/>
      <c r="L502" s="775"/>
      <c r="M502" s="775"/>
      <c r="N502" s="775"/>
      <c r="O502" s="775"/>
      <c r="P502" s="775"/>
      <c r="Q502" s="775"/>
      <c r="R502" s="775"/>
      <c r="S502" s="775"/>
      <c r="T502" s="775"/>
      <c r="U502" s="775"/>
      <c r="V502" s="775"/>
      <c r="W502" s="775"/>
      <c r="X502" s="775"/>
      <c r="Y502" s="775"/>
      <c r="Z502" s="775"/>
    </row>
    <row r="503" spans="1:26" ht="15.75" customHeight="1" x14ac:dyDescent="0.25">
      <c r="A503" s="836"/>
      <c r="B503" s="836"/>
      <c r="C503" s="836"/>
      <c r="D503" s="837"/>
      <c r="E503" s="838"/>
      <c r="F503" s="839"/>
      <c r="G503" s="840"/>
      <c r="H503" s="775"/>
      <c r="I503" s="775"/>
      <c r="J503" s="775"/>
      <c r="K503" s="775"/>
      <c r="L503" s="775"/>
      <c r="M503" s="775"/>
      <c r="N503" s="775"/>
      <c r="O503" s="775"/>
      <c r="P503" s="775"/>
      <c r="Q503" s="775"/>
      <c r="R503" s="775"/>
      <c r="S503" s="775"/>
      <c r="T503" s="775"/>
      <c r="U503" s="775"/>
      <c r="V503" s="775"/>
      <c r="W503" s="775"/>
      <c r="X503" s="775"/>
      <c r="Y503" s="775"/>
      <c r="Z503" s="775"/>
    </row>
    <row r="504" spans="1:26" ht="15.75" customHeight="1" x14ac:dyDescent="0.25">
      <c r="A504" s="836"/>
      <c r="B504" s="836"/>
      <c r="C504" s="836"/>
      <c r="D504" s="837"/>
      <c r="E504" s="838"/>
      <c r="F504" s="839"/>
      <c r="G504" s="840"/>
      <c r="H504" s="775"/>
      <c r="I504" s="775"/>
      <c r="J504" s="775"/>
      <c r="K504" s="775"/>
      <c r="L504" s="775"/>
      <c r="M504" s="775"/>
      <c r="N504" s="775"/>
      <c r="O504" s="775"/>
      <c r="P504" s="775"/>
      <c r="Q504" s="775"/>
      <c r="R504" s="775"/>
      <c r="S504" s="775"/>
      <c r="T504" s="775"/>
      <c r="U504" s="775"/>
      <c r="V504" s="775"/>
      <c r="W504" s="775"/>
      <c r="X504" s="775"/>
      <c r="Y504" s="775"/>
      <c r="Z504" s="775"/>
    </row>
    <row r="505" spans="1:26" ht="15.75" customHeight="1" x14ac:dyDescent="0.25">
      <c r="A505" s="836"/>
      <c r="B505" s="836"/>
      <c r="C505" s="836"/>
      <c r="D505" s="837"/>
      <c r="E505" s="838"/>
      <c r="F505" s="839"/>
      <c r="G505" s="840"/>
      <c r="H505" s="775"/>
      <c r="I505" s="775"/>
      <c r="J505" s="775"/>
      <c r="K505" s="775"/>
      <c r="L505" s="775"/>
      <c r="M505" s="775"/>
      <c r="N505" s="775"/>
      <c r="O505" s="775"/>
      <c r="P505" s="775"/>
      <c r="Q505" s="775"/>
      <c r="R505" s="775"/>
      <c r="S505" s="775"/>
      <c r="T505" s="775"/>
      <c r="U505" s="775"/>
      <c r="V505" s="775"/>
      <c r="W505" s="775"/>
      <c r="X505" s="775"/>
      <c r="Y505" s="775"/>
      <c r="Z505" s="775"/>
    </row>
    <row r="506" spans="1:26" ht="15.75" customHeight="1" x14ac:dyDescent="0.25">
      <c r="A506" s="836"/>
      <c r="B506" s="836"/>
      <c r="C506" s="836"/>
      <c r="D506" s="837"/>
      <c r="E506" s="838"/>
      <c r="F506" s="839"/>
      <c r="G506" s="840"/>
      <c r="H506" s="775"/>
      <c r="I506" s="775"/>
      <c r="J506" s="775"/>
      <c r="K506" s="775"/>
      <c r="L506" s="775"/>
      <c r="M506" s="775"/>
      <c r="N506" s="775"/>
      <c r="O506" s="775"/>
      <c r="P506" s="775"/>
      <c r="Q506" s="775"/>
      <c r="R506" s="775"/>
      <c r="S506" s="775"/>
      <c r="T506" s="775"/>
      <c r="U506" s="775"/>
      <c r="V506" s="775"/>
      <c r="W506" s="775"/>
      <c r="X506" s="775"/>
      <c r="Y506" s="775"/>
      <c r="Z506" s="775"/>
    </row>
    <row r="507" spans="1:26" ht="15.75" customHeight="1" x14ac:dyDescent="0.25">
      <c r="A507" s="836"/>
      <c r="B507" s="836"/>
      <c r="C507" s="836"/>
      <c r="D507" s="837"/>
      <c r="E507" s="838"/>
      <c r="F507" s="839"/>
      <c r="G507" s="840"/>
      <c r="H507" s="775"/>
      <c r="I507" s="775"/>
      <c r="J507" s="775"/>
      <c r="K507" s="775"/>
      <c r="L507" s="775"/>
      <c r="M507" s="775"/>
      <c r="N507" s="775"/>
      <c r="O507" s="775"/>
      <c r="P507" s="775"/>
      <c r="Q507" s="775"/>
      <c r="R507" s="775"/>
      <c r="S507" s="775"/>
      <c r="T507" s="775"/>
      <c r="U507" s="775"/>
      <c r="V507" s="775"/>
      <c r="W507" s="775"/>
      <c r="X507" s="775"/>
      <c r="Y507" s="775"/>
      <c r="Z507" s="775"/>
    </row>
    <row r="508" spans="1:26" ht="15.75" customHeight="1" x14ac:dyDescent="0.25">
      <c r="A508" s="836"/>
      <c r="B508" s="836"/>
      <c r="C508" s="836"/>
      <c r="D508" s="837"/>
      <c r="E508" s="838"/>
      <c r="F508" s="839"/>
      <c r="G508" s="840"/>
      <c r="H508" s="775"/>
      <c r="I508" s="775"/>
      <c r="J508" s="775"/>
      <c r="K508" s="775"/>
      <c r="L508" s="775"/>
      <c r="M508" s="775"/>
      <c r="N508" s="775"/>
      <c r="O508" s="775"/>
      <c r="P508" s="775"/>
      <c r="Q508" s="775"/>
      <c r="R508" s="775"/>
      <c r="S508" s="775"/>
      <c r="T508" s="775"/>
      <c r="U508" s="775"/>
      <c r="V508" s="775"/>
      <c r="W508" s="775"/>
      <c r="X508" s="775"/>
      <c r="Y508" s="775"/>
      <c r="Z508" s="775"/>
    </row>
    <row r="509" spans="1:26" ht="15.75" customHeight="1" x14ac:dyDescent="0.25">
      <c r="A509" s="836"/>
      <c r="B509" s="836"/>
      <c r="C509" s="836"/>
      <c r="D509" s="837"/>
      <c r="E509" s="838"/>
      <c r="F509" s="839"/>
      <c r="G509" s="840"/>
      <c r="H509" s="775"/>
      <c r="I509" s="775"/>
      <c r="J509" s="775"/>
      <c r="K509" s="775"/>
      <c r="L509" s="775"/>
      <c r="M509" s="775"/>
      <c r="N509" s="775"/>
      <c r="O509" s="775"/>
      <c r="P509" s="775"/>
      <c r="Q509" s="775"/>
      <c r="R509" s="775"/>
      <c r="S509" s="775"/>
      <c r="T509" s="775"/>
      <c r="U509" s="775"/>
      <c r="V509" s="775"/>
      <c r="W509" s="775"/>
      <c r="X509" s="775"/>
      <c r="Y509" s="775"/>
      <c r="Z509" s="775"/>
    </row>
    <row r="510" spans="1:26" ht="15.75" customHeight="1" x14ac:dyDescent="0.25">
      <c r="A510" s="836"/>
      <c r="B510" s="836"/>
      <c r="C510" s="836"/>
      <c r="D510" s="837"/>
      <c r="E510" s="838"/>
      <c r="F510" s="839"/>
      <c r="G510" s="840"/>
      <c r="H510" s="775"/>
      <c r="I510" s="775"/>
      <c r="J510" s="775"/>
      <c r="K510" s="775"/>
      <c r="L510" s="775"/>
      <c r="M510" s="775"/>
      <c r="N510" s="775"/>
      <c r="O510" s="775"/>
      <c r="P510" s="775"/>
      <c r="Q510" s="775"/>
      <c r="R510" s="775"/>
      <c r="S510" s="775"/>
      <c r="T510" s="775"/>
      <c r="U510" s="775"/>
      <c r="V510" s="775"/>
      <c r="W510" s="775"/>
      <c r="X510" s="775"/>
      <c r="Y510" s="775"/>
      <c r="Z510" s="775"/>
    </row>
    <row r="511" spans="1:26" ht="15.75" customHeight="1" x14ac:dyDescent="0.25">
      <c r="A511" s="836"/>
      <c r="B511" s="836"/>
      <c r="C511" s="836"/>
      <c r="D511" s="837"/>
      <c r="E511" s="838"/>
      <c r="F511" s="839"/>
      <c r="G511" s="840"/>
      <c r="H511" s="775"/>
      <c r="I511" s="775"/>
      <c r="J511" s="775"/>
      <c r="K511" s="775"/>
      <c r="L511" s="775"/>
      <c r="M511" s="775"/>
      <c r="N511" s="775"/>
      <c r="O511" s="775"/>
      <c r="P511" s="775"/>
      <c r="Q511" s="775"/>
      <c r="R511" s="775"/>
      <c r="S511" s="775"/>
      <c r="T511" s="775"/>
      <c r="U511" s="775"/>
      <c r="V511" s="775"/>
      <c r="W511" s="775"/>
      <c r="X511" s="775"/>
      <c r="Y511" s="775"/>
      <c r="Z511" s="775"/>
    </row>
    <row r="512" spans="1:26" ht="15.75" customHeight="1" x14ac:dyDescent="0.25">
      <c r="A512" s="836"/>
      <c r="B512" s="836"/>
      <c r="C512" s="836"/>
      <c r="D512" s="837"/>
      <c r="E512" s="838"/>
      <c r="F512" s="839"/>
      <c r="G512" s="840"/>
      <c r="H512" s="775"/>
      <c r="I512" s="775"/>
      <c r="J512" s="775"/>
      <c r="K512" s="775"/>
      <c r="L512" s="775"/>
      <c r="M512" s="775"/>
      <c r="N512" s="775"/>
      <c r="O512" s="775"/>
      <c r="P512" s="775"/>
      <c r="Q512" s="775"/>
      <c r="R512" s="775"/>
      <c r="S512" s="775"/>
      <c r="T512" s="775"/>
      <c r="U512" s="775"/>
      <c r="V512" s="775"/>
      <c r="W512" s="775"/>
      <c r="X512" s="775"/>
      <c r="Y512" s="775"/>
      <c r="Z512" s="775"/>
    </row>
    <row r="513" spans="1:26" ht="15.75" customHeight="1" x14ac:dyDescent="0.25">
      <c r="A513" s="836"/>
      <c r="B513" s="836"/>
      <c r="C513" s="836"/>
      <c r="D513" s="837"/>
      <c r="E513" s="838"/>
      <c r="F513" s="839"/>
      <c r="G513" s="840"/>
      <c r="H513" s="775"/>
      <c r="I513" s="775"/>
      <c r="J513" s="775"/>
      <c r="K513" s="775"/>
      <c r="L513" s="775"/>
      <c r="M513" s="775"/>
      <c r="N513" s="775"/>
      <c r="O513" s="775"/>
      <c r="P513" s="775"/>
      <c r="Q513" s="775"/>
      <c r="R513" s="775"/>
      <c r="S513" s="775"/>
      <c r="T513" s="775"/>
      <c r="U513" s="775"/>
      <c r="V513" s="775"/>
      <c r="W513" s="775"/>
      <c r="X513" s="775"/>
      <c r="Y513" s="775"/>
      <c r="Z513" s="775"/>
    </row>
    <row r="514" spans="1:26" ht="15.75" customHeight="1" x14ac:dyDescent="0.25">
      <c r="A514" s="836"/>
      <c r="B514" s="836"/>
      <c r="C514" s="836"/>
      <c r="D514" s="837"/>
      <c r="E514" s="838"/>
      <c r="F514" s="839"/>
      <c r="G514" s="840"/>
      <c r="H514" s="775"/>
      <c r="I514" s="775"/>
      <c r="J514" s="775"/>
      <c r="K514" s="775"/>
      <c r="L514" s="775"/>
      <c r="M514" s="775"/>
      <c r="N514" s="775"/>
      <c r="O514" s="775"/>
      <c r="P514" s="775"/>
      <c r="Q514" s="775"/>
      <c r="R514" s="775"/>
      <c r="S514" s="775"/>
      <c r="T514" s="775"/>
      <c r="U514" s="775"/>
      <c r="V514" s="775"/>
      <c r="W514" s="775"/>
      <c r="X514" s="775"/>
      <c r="Y514" s="775"/>
      <c r="Z514" s="775"/>
    </row>
    <row r="515" spans="1:26" ht="15.75" customHeight="1" x14ac:dyDescent="0.25">
      <c r="A515" s="836"/>
      <c r="B515" s="836"/>
      <c r="C515" s="836"/>
      <c r="D515" s="837"/>
      <c r="E515" s="838"/>
      <c r="F515" s="839"/>
      <c r="G515" s="840"/>
      <c r="H515" s="775"/>
      <c r="I515" s="775"/>
      <c r="J515" s="775"/>
      <c r="K515" s="775"/>
      <c r="L515" s="775"/>
      <c r="M515" s="775"/>
      <c r="N515" s="775"/>
      <c r="O515" s="775"/>
      <c r="P515" s="775"/>
      <c r="Q515" s="775"/>
      <c r="R515" s="775"/>
      <c r="S515" s="775"/>
      <c r="T515" s="775"/>
      <c r="U515" s="775"/>
      <c r="V515" s="775"/>
      <c r="W515" s="775"/>
      <c r="X515" s="775"/>
      <c r="Y515" s="775"/>
      <c r="Z515" s="775"/>
    </row>
    <row r="516" spans="1:26" ht="15.75" customHeight="1" x14ac:dyDescent="0.25">
      <c r="A516" s="836"/>
      <c r="B516" s="836"/>
      <c r="C516" s="836"/>
      <c r="D516" s="837"/>
      <c r="E516" s="838"/>
      <c r="F516" s="839"/>
      <c r="G516" s="840"/>
      <c r="H516" s="775"/>
      <c r="I516" s="775"/>
      <c r="J516" s="775"/>
      <c r="K516" s="775"/>
      <c r="L516" s="775"/>
      <c r="M516" s="775"/>
      <c r="N516" s="775"/>
      <c r="O516" s="775"/>
      <c r="P516" s="775"/>
      <c r="Q516" s="775"/>
      <c r="R516" s="775"/>
      <c r="S516" s="775"/>
      <c r="T516" s="775"/>
      <c r="U516" s="775"/>
      <c r="V516" s="775"/>
      <c r="W516" s="775"/>
      <c r="X516" s="775"/>
      <c r="Y516" s="775"/>
      <c r="Z516" s="775"/>
    </row>
    <row r="517" spans="1:26" ht="15.75" customHeight="1" x14ac:dyDescent="0.25">
      <c r="A517" s="836"/>
      <c r="B517" s="836"/>
      <c r="C517" s="836"/>
      <c r="D517" s="837"/>
      <c r="E517" s="838"/>
      <c r="F517" s="839"/>
      <c r="G517" s="840"/>
      <c r="H517" s="775"/>
      <c r="I517" s="775"/>
      <c r="J517" s="775"/>
      <c r="K517" s="775"/>
      <c r="L517" s="775"/>
      <c r="M517" s="775"/>
      <c r="N517" s="775"/>
      <c r="O517" s="775"/>
      <c r="P517" s="775"/>
      <c r="Q517" s="775"/>
      <c r="R517" s="775"/>
      <c r="S517" s="775"/>
      <c r="T517" s="775"/>
      <c r="U517" s="775"/>
      <c r="V517" s="775"/>
      <c r="W517" s="775"/>
      <c r="X517" s="775"/>
      <c r="Y517" s="775"/>
      <c r="Z517" s="775"/>
    </row>
    <row r="518" spans="1:26" ht="15.75" customHeight="1" x14ac:dyDescent="0.25">
      <c r="A518" s="836"/>
      <c r="B518" s="836"/>
      <c r="C518" s="836"/>
      <c r="D518" s="837"/>
      <c r="E518" s="838"/>
      <c r="F518" s="839"/>
      <c r="G518" s="840"/>
      <c r="H518" s="775"/>
      <c r="I518" s="775"/>
      <c r="J518" s="775"/>
      <c r="K518" s="775"/>
      <c r="L518" s="775"/>
      <c r="M518" s="775"/>
      <c r="N518" s="775"/>
      <c r="O518" s="775"/>
      <c r="P518" s="775"/>
      <c r="Q518" s="775"/>
      <c r="R518" s="775"/>
      <c r="S518" s="775"/>
      <c r="T518" s="775"/>
      <c r="U518" s="775"/>
      <c r="V518" s="775"/>
      <c r="W518" s="775"/>
      <c r="X518" s="775"/>
      <c r="Y518" s="775"/>
      <c r="Z518" s="775"/>
    </row>
    <row r="519" spans="1:26" ht="15.75" customHeight="1" x14ac:dyDescent="0.25">
      <c r="A519" s="836"/>
      <c r="B519" s="836"/>
      <c r="C519" s="836"/>
      <c r="D519" s="837"/>
      <c r="E519" s="838"/>
      <c r="F519" s="839"/>
      <c r="G519" s="840"/>
      <c r="H519" s="775"/>
      <c r="I519" s="775"/>
      <c r="J519" s="775"/>
      <c r="K519" s="775"/>
      <c r="L519" s="775"/>
      <c r="M519" s="775"/>
      <c r="N519" s="775"/>
      <c r="O519" s="775"/>
      <c r="P519" s="775"/>
      <c r="Q519" s="775"/>
      <c r="R519" s="775"/>
      <c r="S519" s="775"/>
      <c r="T519" s="775"/>
      <c r="U519" s="775"/>
      <c r="V519" s="775"/>
      <c r="W519" s="775"/>
      <c r="X519" s="775"/>
      <c r="Y519" s="775"/>
      <c r="Z519" s="775"/>
    </row>
    <row r="520" spans="1:26" ht="15.75" customHeight="1" x14ac:dyDescent="0.25">
      <c r="A520" s="836"/>
      <c r="B520" s="836"/>
      <c r="C520" s="836"/>
      <c r="D520" s="837"/>
      <c r="E520" s="838"/>
      <c r="F520" s="839"/>
      <c r="G520" s="840"/>
      <c r="H520" s="775"/>
      <c r="I520" s="775"/>
      <c r="J520" s="775"/>
      <c r="K520" s="775"/>
      <c r="L520" s="775"/>
      <c r="M520" s="775"/>
      <c r="N520" s="775"/>
      <c r="O520" s="775"/>
      <c r="P520" s="775"/>
      <c r="Q520" s="775"/>
      <c r="R520" s="775"/>
      <c r="S520" s="775"/>
      <c r="T520" s="775"/>
      <c r="U520" s="775"/>
      <c r="V520" s="775"/>
      <c r="W520" s="775"/>
      <c r="X520" s="775"/>
      <c r="Y520" s="775"/>
      <c r="Z520" s="775"/>
    </row>
    <row r="521" spans="1:26" ht="15.75" customHeight="1" x14ac:dyDescent="0.25">
      <c r="A521" s="836"/>
      <c r="B521" s="836"/>
      <c r="C521" s="836"/>
      <c r="D521" s="837"/>
      <c r="E521" s="838"/>
      <c r="F521" s="839"/>
      <c r="G521" s="840"/>
      <c r="H521" s="775"/>
      <c r="I521" s="775"/>
      <c r="J521" s="775"/>
      <c r="K521" s="775"/>
      <c r="L521" s="775"/>
      <c r="M521" s="775"/>
      <c r="N521" s="775"/>
      <c r="O521" s="775"/>
      <c r="P521" s="775"/>
      <c r="Q521" s="775"/>
      <c r="R521" s="775"/>
      <c r="S521" s="775"/>
      <c r="T521" s="775"/>
      <c r="U521" s="775"/>
      <c r="V521" s="775"/>
      <c r="W521" s="775"/>
      <c r="X521" s="775"/>
      <c r="Y521" s="775"/>
      <c r="Z521" s="775"/>
    </row>
    <row r="522" spans="1:26" ht="15.75" customHeight="1" x14ac:dyDescent="0.25">
      <c r="A522" s="836"/>
      <c r="B522" s="836"/>
      <c r="C522" s="836"/>
      <c r="D522" s="837"/>
      <c r="E522" s="838"/>
      <c r="F522" s="839"/>
      <c r="G522" s="840"/>
      <c r="H522" s="775"/>
      <c r="I522" s="775"/>
      <c r="J522" s="775"/>
      <c r="K522" s="775"/>
      <c r="L522" s="775"/>
      <c r="M522" s="775"/>
      <c r="N522" s="775"/>
      <c r="O522" s="775"/>
      <c r="P522" s="775"/>
      <c r="Q522" s="775"/>
      <c r="R522" s="775"/>
      <c r="S522" s="775"/>
      <c r="T522" s="775"/>
      <c r="U522" s="775"/>
      <c r="V522" s="775"/>
      <c r="W522" s="775"/>
      <c r="X522" s="775"/>
      <c r="Y522" s="775"/>
      <c r="Z522" s="775"/>
    </row>
    <row r="523" spans="1:26" ht="15.75" customHeight="1" x14ac:dyDescent="0.25">
      <c r="A523" s="836"/>
      <c r="B523" s="836"/>
      <c r="C523" s="836"/>
      <c r="D523" s="837"/>
      <c r="E523" s="838"/>
      <c r="F523" s="839"/>
      <c r="G523" s="840"/>
      <c r="H523" s="775"/>
      <c r="I523" s="775"/>
      <c r="J523" s="775"/>
      <c r="K523" s="775"/>
      <c r="L523" s="775"/>
      <c r="M523" s="775"/>
      <c r="N523" s="775"/>
      <c r="O523" s="775"/>
      <c r="P523" s="775"/>
      <c r="Q523" s="775"/>
      <c r="R523" s="775"/>
      <c r="S523" s="775"/>
      <c r="T523" s="775"/>
      <c r="U523" s="775"/>
      <c r="V523" s="775"/>
      <c r="W523" s="775"/>
      <c r="X523" s="775"/>
      <c r="Y523" s="775"/>
      <c r="Z523" s="775"/>
    </row>
    <row r="524" spans="1:26" ht="15.75" customHeight="1" x14ac:dyDescent="0.25">
      <c r="A524" s="836"/>
      <c r="B524" s="836"/>
      <c r="C524" s="836"/>
      <c r="D524" s="837"/>
      <c r="E524" s="838"/>
      <c r="F524" s="839"/>
      <c r="G524" s="840"/>
      <c r="H524" s="775"/>
      <c r="I524" s="775"/>
      <c r="J524" s="775"/>
      <c r="K524" s="775"/>
      <c r="L524" s="775"/>
      <c r="M524" s="775"/>
      <c r="N524" s="775"/>
      <c r="O524" s="775"/>
      <c r="P524" s="775"/>
      <c r="Q524" s="775"/>
      <c r="R524" s="775"/>
      <c r="S524" s="775"/>
      <c r="T524" s="775"/>
      <c r="U524" s="775"/>
      <c r="V524" s="775"/>
      <c r="W524" s="775"/>
      <c r="X524" s="775"/>
      <c r="Y524" s="775"/>
      <c r="Z524" s="775"/>
    </row>
    <row r="525" spans="1:26" ht="15.75" customHeight="1" x14ac:dyDescent="0.25">
      <c r="A525" s="836"/>
      <c r="B525" s="836"/>
      <c r="C525" s="836"/>
      <c r="D525" s="837"/>
      <c r="E525" s="838"/>
      <c r="F525" s="839"/>
      <c r="G525" s="840"/>
      <c r="H525" s="775"/>
      <c r="I525" s="775"/>
      <c r="J525" s="775"/>
      <c r="K525" s="775"/>
      <c r="L525" s="775"/>
      <c r="M525" s="775"/>
      <c r="N525" s="775"/>
      <c r="O525" s="775"/>
      <c r="P525" s="775"/>
      <c r="Q525" s="775"/>
      <c r="R525" s="775"/>
      <c r="S525" s="775"/>
      <c r="T525" s="775"/>
      <c r="U525" s="775"/>
      <c r="V525" s="775"/>
      <c r="W525" s="775"/>
      <c r="X525" s="775"/>
      <c r="Y525" s="775"/>
      <c r="Z525" s="775"/>
    </row>
    <row r="526" spans="1:26" ht="15.75" customHeight="1" x14ac:dyDescent="0.25">
      <c r="A526" s="836"/>
      <c r="B526" s="836"/>
      <c r="C526" s="836"/>
      <c r="D526" s="837"/>
      <c r="E526" s="838"/>
      <c r="F526" s="839"/>
      <c r="G526" s="840"/>
      <c r="H526" s="775"/>
      <c r="I526" s="775"/>
      <c r="J526" s="775"/>
      <c r="K526" s="775"/>
      <c r="L526" s="775"/>
      <c r="M526" s="775"/>
      <c r="N526" s="775"/>
      <c r="O526" s="775"/>
      <c r="P526" s="775"/>
      <c r="Q526" s="775"/>
      <c r="R526" s="775"/>
      <c r="S526" s="775"/>
      <c r="T526" s="775"/>
      <c r="U526" s="775"/>
      <c r="V526" s="775"/>
      <c r="W526" s="775"/>
      <c r="X526" s="775"/>
      <c r="Y526" s="775"/>
      <c r="Z526" s="775"/>
    </row>
    <row r="527" spans="1:26" ht="15.75" customHeight="1" x14ac:dyDescent="0.25">
      <c r="A527" s="836"/>
      <c r="B527" s="836"/>
      <c r="C527" s="836"/>
      <c r="D527" s="837"/>
      <c r="E527" s="838"/>
      <c r="F527" s="839"/>
      <c r="G527" s="840"/>
      <c r="H527" s="775"/>
      <c r="I527" s="775"/>
      <c r="J527" s="775"/>
      <c r="K527" s="775"/>
      <c r="L527" s="775"/>
      <c r="M527" s="775"/>
      <c r="N527" s="775"/>
      <c r="O527" s="775"/>
      <c r="P527" s="775"/>
      <c r="Q527" s="775"/>
      <c r="R527" s="775"/>
      <c r="S527" s="775"/>
      <c r="T527" s="775"/>
      <c r="U527" s="775"/>
      <c r="V527" s="775"/>
      <c r="W527" s="775"/>
      <c r="X527" s="775"/>
      <c r="Y527" s="775"/>
      <c r="Z527" s="775"/>
    </row>
    <row r="528" spans="1:26" ht="15.75" customHeight="1" x14ac:dyDescent="0.25">
      <c r="A528" s="836"/>
      <c r="B528" s="836"/>
      <c r="C528" s="836"/>
      <c r="D528" s="837"/>
      <c r="E528" s="838"/>
      <c r="F528" s="839"/>
      <c r="G528" s="840"/>
      <c r="H528" s="775"/>
      <c r="I528" s="775"/>
      <c r="J528" s="775"/>
      <c r="K528" s="775"/>
      <c r="L528" s="775"/>
      <c r="M528" s="775"/>
      <c r="N528" s="775"/>
      <c r="O528" s="775"/>
      <c r="P528" s="775"/>
      <c r="Q528" s="775"/>
      <c r="R528" s="775"/>
      <c r="S528" s="775"/>
      <c r="T528" s="775"/>
      <c r="U528" s="775"/>
      <c r="V528" s="775"/>
      <c r="W528" s="775"/>
      <c r="X528" s="775"/>
      <c r="Y528" s="775"/>
      <c r="Z528" s="775"/>
    </row>
    <row r="529" spans="1:26" ht="15.75" customHeight="1" x14ac:dyDescent="0.25">
      <c r="A529" s="836"/>
      <c r="B529" s="836"/>
      <c r="C529" s="836"/>
      <c r="D529" s="837"/>
      <c r="E529" s="838"/>
      <c r="F529" s="839"/>
      <c r="G529" s="840"/>
      <c r="H529" s="775"/>
      <c r="I529" s="775"/>
      <c r="J529" s="775"/>
      <c r="K529" s="775"/>
      <c r="L529" s="775"/>
      <c r="M529" s="775"/>
      <c r="N529" s="775"/>
      <c r="O529" s="775"/>
      <c r="P529" s="775"/>
      <c r="Q529" s="775"/>
      <c r="R529" s="775"/>
      <c r="S529" s="775"/>
      <c r="T529" s="775"/>
      <c r="U529" s="775"/>
      <c r="V529" s="775"/>
      <c r="W529" s="775"/>
      <c r="X529" s="775"/>
      <c r="Y529" s="775"/>
      <c r="Z529" s="775"/>
    </row>
    <row r="530" spans="1:26" ht="15.75" customHeight="1" x14ac:dyDescent="0.25">
      <c r="A530" s="836"/>
      <c r="B530" s="836"/>
      <c r="C530" s="836"/>
      <c r="D530" s="837"/>
      <c r="E530" s="838"/>
      <c r="F530" s="839"/>
      <c r="G530" s="840"/>
      <c r="H530" s="775"/>
      <c r="I530" s="775"/>
      <c r="J530" s="775"/>
      <c r="K530" s="775"/>
      <c r="L530" s="775"/>
      <c r="M530" s="775"/>
      <c r="N530" s="775"/>
      <c r="O530" s="775"/>
      <c r="P530" s="775"/>
      <c r="Q530" s="775"/>
      <c r="R530" s="775"/>
      <c r="S530" s="775"/>
      <c r="T530" s="775"/>
      <c r="U530" s="775"/>
      <c r="V530" s="775"/>
      <c r="W530" s="775"/>
      <c r="X530" s="775"/>
      <c r="Y530" s="775"/>
      <c r="Z530" s="775"/>
    </row>
    <row r="531" spans="1:26" ht="15.75" customHeight="1" x14ac:dyDescent="0.25">
      <c r="A531" s="836"/>
      <c r="B531" s="836"/>
      <c r="C531" s="836"/>
      <c r="D531" s="837"/>
      <c r="E531" s="838"/>
      <c r="F531" s="839"/>
      <c r="G531" s="840"/>
      <c r="H531" s="775"/>
      <c r="I531" s="775"/>
      <c r="J531" s="775"/>
      <c r="K531" s="775"/>
      <c r="L531" s="775"/>
      <c r="M531" s="775"/>
      <c r="N531" s="775"/>
      <c r="O531" s="775"/>
      <c r="P531" s="775"/>
      <c r="Q531" s="775"/>
      <c r="R531" s="775"/>
      <c r="S531" s="775"/>
      <c r="T531" s="775"/>
      <c r="U531" s="775"/>
      <c r="V531" s="775"/>
      <c r="W531" s="775"/>
      <c r="X531" s="775"/>
      <c r="Y531" s="775"/>
      <c r="Z531" s="775"/>
    </row>
    <row r="532" spans="1:26" ht="15.75" customHeight="1" x14ac:dyDescent="0.25">
      <c r="A532" s="836"/>
      <c r="B532" s="836"/>
      <c r="C532" s="836"/>
      <c r="D532" s="837"/>
      <c r="E532" s="838"/>
      <c r="F532" s="839"/>
      <c r="G532" s="840"/>
      <c r="H532" s="775"/>
      <c r="I532" s="775"/>
      <c r="J532" s="775"/>
      <c r="K532" s="775"/>
      <c r="L532" s="775"/>
      <c r="M532" s="775"/>
      <c r="N532" s="775"/>
      <c r="O532" s="775"/>
      <c r="P532" s="775"/>
      <c r="Q532" s="775"/>
      <c r="R532" s="775"/>
      <c r="S532" s="775"/>
      <c r="T532" s="775"/>
      <c r="U532" s="775"/>
      <c r="V532" s="775"/>
      <c r="W532" s="775"/>
      <c r="X532" s="775"/>
      <c r="Y532" s="775"/>
      <c r="Z532" s="775"/>
    </row>
    <row r="533" spans="1:26" ht="15.75" customHeight="1" x14ac:dyDescent="0.25">
      <c r="A533" s="836"/>
      <c r="B533" s="836"/>
      <c r="C533" s="836"/>
      <c r="D533" s="837"/>
      <c r="E533" s="838"/>
      <c r="F533" s="839"/>
      <c r="G533" s="840"/>
      <c r="H533" s="775"/>
      <c r="I533" s="775"/>
      <c r="J533" s="775"/>
      <c r="K533" s="775"/>
      <c r="L533" s="775"/>
      <c r="M533" s="775"/>
      <c r="N533" s="775"/>
      <c r="O533" s="775"/>
      <c r="P533" s="775"/>
      <c r="Q533" s="775"/>
      <c r="R533" s="775"/>
      <c r="S533" s="775"/>
      <c r="T533" s="775"/>
      <c r="U533" s="775"/>
      <c r="V533" s="775"/>
      <c r="W533" s="775"/>
      <c r="X533" s="775"/>
      <c r="Y533" s="775"/>
      <c r="Z533" s="775"/>
    </row>
    <row r="534" spans="1:26" ht="15.75" customHeight="1" x14ac:dyDescent="0.25">
      <c r="A534" s="836"/>
      <c r="B534" s="836"/>
      <c r="C534" s="836"/>
      <c r="D534" s="837"/>
      <c r="E534" s="838"/>
      <c r="F534" s="839"/>
      <c r="G534" s="840"/>
      <c r="H534" s="775"/>
      <c r="I534" s="775"/>
      <c r="J534" s="775"/>
      <c r="K534" s="775"/>
      <c r="L534" s="775"/>
      <c r="M534" s="775"/>
      <c r="N534" s="775"/>
      <c r="O534" s="775"/>
      <c r="P534" s="775"/>
      <c r="Q534" s="775"/>
      <c r="R534" s="775"/>
      <c r="S534" s="775"/>
      <c r="T534" s="775"/>
      <c r="U534" s="775"/>
      <c r="V534" s="775"/>
      <c r="W534" s="775"/>
      <c r="X534" s="775"/>
      <c r="Y534" s="775"/>
      <c r="Z534" s="775"/>
    </row>
    <row r="535" spans="1:26" ht="15.75" customHeight="1" x14ac:dyDescent="0.25">
      <c r="A535" s="836"/>
      <c r="B535" s="836"/>
      <c r="C535" s="836"/>
      <c r="D535" s="837"/>
      <c r="E535" s="838"/>
      <c r="F535" s="839"/>
      <c r="G535" s="840"/>
      <c r="H535" s="775"/>
      <c r="I535" s="775"/>
      <c r="J535" s="775"/>
      <c r="K535" s="775"/>
      <c r="L535" s="775"/>
      <c r="M535" s="775"/>
      <c r="N535" s="775"/>
      <c r="O535" s="775"/>
      <c r="P535" s="775"/>
      <c r="Q535" s="775"/>
      <c r="R535" s="775"/>
      <c r="S535" s="775"/>
      <c r="T535" s="775"/>
      <c r="U535" s="775"/>
      <c r="V535" s="775"/>
      <c r="W535" s="775"/>
      <c r="X535" s="775"/>
      <c r="Y535" s="775"/>
      <c r="Z535" s="775"/>
    </row>
    <row r="536" spans="1:26" ht="15.75" customHeight="1" x14ac:dyDescent="0.25">
      <c r="A536" s="836"/>
      <c r="B536" s="836"/>
      <c r="C536" s="836"/>
      <c r="D536" s="837"/>
      <c r="E536" s="838"/>
      <c r="F536" s="839"/>
      <c r="G536" s="840"/>
      <c r="H536" s="775"/>
      <c r="I536" s="775"/>
      <c r="J536" s="775"/>
      <c r="K536" s="775"/>
      <c r="L536" s="775"/>
      <c r="M536" s="775"/>
      <c r="N536" s="775"/>
      <c r="O536" s="775"/>
      <c r="P536" s="775"/>
      <c r="Q536" s="775"/>
      <c r="R536" s="775"/>
      <c r="S536" s="775"/>
      <c r="T536" s="775"/>
      <c r="U536" s="775"/>
      <c r="V536" s="775"/>
      <c r="W536" s="775"/>
      <c r="X536" s="775"/>
      <c r="Y536" s="775"/>
      <c r="Z536" s="775"/>
    </row>
    <row r="537" spans="1:26" ht="15.75" customHeight="1" x14ac:dyDescent="0.25">
      <c r="A537" s="836"/>
      <c r="B537" s="836"/>
      <c r="C537" s="836"/>
      <c r="D537" s="837"/>
      <c r="E537" s="838"/>
      <c r="F537" s="839"/>
      <c r="G537" s="840"/>
      <c r="H537" s="775"/>
      <c r="I537" s="775"/>
      <c r="J537" s="775"/>
      <c r="K537" s="775"/>
      <c r="L537" s="775"/>
      <c r="M537" s="775"/>
      <c r="N537" s="775"/>
      <c r="O537" s="775"/>
      <c r="P537" s="775"/>
      <c r="Q537" s="775"/>
      <c r="R537" s="775"/>
      <c r="S537" s="775"/>
      <c r="T537" s="775"/>
      <c r="U537" s="775"/>
      <c r="V537" s="775"/>
      <c r="W537" s="775"/>
      <c r="X537" s="775"/>
      <c r="Y537" s="775"/>
      <c r="Z537" s="775"/>
    </row>
    <row r="538" spans="1:26" ht="15.75" customHeight="1" x14ac:dyDescent="0.25">
      <c r="A538" s="836"/>
      <c r="B538" s="836"/>
      <c r="C538" s="836"/>
      <c r="D538" s="837"/>
      <c r="E538" s="838"/>
      <c r="F538" s="839"/>
      <c r="G538" s="840"/>
      <c r="H538" s="775"/>
      <c r="I538" s="775"/>
      <c r="J538" s="775"/>
      <c r="K538" s="775"/>
      <c r="L538" s="775"/>
      <c r="M538" s="775"/>
      <c r="N538" s="775"/>
      <c r="O538" s="775"/>
      <c r="P538" s="775"/>
      <c r="Q538" s="775"/>
      <c r="R538" s="775"/>
      <c r="S538" s="775"/>
      <c r="T538" s="775"/>
      <c r="U538" s="775"/>
      <c r="V538" s="775"/>
      <c r="W538" s="775"/>
      <c r="X538" s="775"/>
      <c r="Y538" s="775"/>
      <c r="Z538" s="775"/>
    </row>
    <row r="539" spans="1:26" ht="15.75" customHeight="1" x14ac:dyDescent="0.25">
      <c r="A539" s="836"/>
      <c r="B539" s="836"/>
      <c r="C539" s="836"/>
      <c r="D539" s="837"/>
      <c r="E539" s="838"/>
      <c r="F539" s="839"/>
      <c r="G539" s="840"/>
      <c r="H539" s="775"/>
      <c r="I539" s="775"/>
      <c r="J539" s="775"/>
      <c r="K539" s="775"/>
      <c r="L539" s="775"/>
      <c r="M539" s="775"/>
      <c r="N539" s="775"/>
      <c r="O539" s="775"/>
      <c r="P539" s="775"/>
      <c r="Q539" s="775"/>
      <c r="R539" s="775"/>
      <c r="S539" s="775"/>
      <c r="T539" s="775"/>
      <c r="U539" s="775"/>
      <c r="V539" s="775"/>
      <c r="W539" s="775"/>
      <c r="X539" s="775"/>
      <c r="Y539" s="775"/>
      <c r="Z539" s="775"/>
    </row>
    <row r="540" spans="1:26" ht="15.75" customHeight="1" x14ac:dyDescent="0.25">
      <c r="A540" s="836"/>
      <c r="B540" s="836"/>
      <c r="C540" s="836"/>
      <c r="D540" s="837"/>
      <c r="E540" s="838"/>
      <c r="F540" s="839"/>
      <c r="G540" s="840"/>
      <c r="H540" s="775"/>
      <c r="I540" s="775"/>
      <c r="J540" s="775"/>
      <c r="K540" s="775"/>
      <c r="L540" s="775"/>
      <c r="M540" s="775"/>
      <c r="N540" s="775"/>
      <c r="O540" s="775"/>
      <c r="P540" s="775"/>
      <c r="Q540" s="775"/>
      <c r="R540" s="775"/>
      <c r="S540" s="775"/>
      <c r="T540" s="775"/>
      <c r="U540" s="775"/>
      <c r="V540" s="775"/>
      <c r="W540" s="775"/>
      <c r="X540" s="775"/>
      <c r="Y540" s="775"/>
      <c r="Z540" s="775"/>
    </row>
    <row r="541" spans="1:26" ht="15.75" customHeight="1" x14ac:dyDescent="0.25">
      <c r="A541" s="836"/>
      <c r="B541" s="836"/>
      <c r="C541" s="836"/>
      <c r="D541" s="837"/>
      <c r="E541" s="838"/>
      <c r="F541" s="839"/>
      <c r="G541" s="840"/>
      <c r="H541" s="775"/>
      <c r="I541" s="775"/>
      <c r="J541" s="775"/>
      <c r="K541" s="775"/>
      <c r="L541" s="775"/>
      <c r="M541" s="775"/>
      <c r="N541" s="775"/>
      <c r="O541" s="775"/>
      <c r="P541" s="775"/>
      <c r="Q541" s="775"/>
      <c r="R541" s="775"/>
      <c r="S541" s="775"/>
      <c r="T541" s="775"/>
      <c r="U541" s="775"/>
      <c r="V541" s="775"/>
      <c r="W541" s="775"/>
      <c r="X541" s="775"/>
      <c r="Y541" s="775"/>
      <c r="Z541" s="775"/>
    </row>
    <row r="542" spans="1:26" ht="15.75" customHeight="1" x14ac:dyDescent="0.25">
      <c r="A542" s="836"/>
      <c r="B542" s="836"/>
      <c r="C542" s="836"/>
      <c r="D542" s="837"/>
      <c r="E542" s="838"/>
      <c r="F542" s="839"/>
      <c r="G542" s="840"/>
      <c r="H542" s="775"/>
      <c r="I542" s="775"/>
      <c r="J542" s="775"/>
      <c r="K542" s="775"/>
      <c r="L542" s="775"/>
      <c r="M542" s="775"/>
      <c r="N542" s="775"/>
      <c r="O542" s="775"/>
      <c r="P542" s="775"/>
      <c r="Q542" s="775"/>
      <c r="R542" s="775"/>
      <c r="S542" s="775"/>
      <c r="T542" s="775"/>
      <c r="U542" s="775"/>
      <c r="V542" s="775"/>
      <c r="W542" s="775"/>
      <c r="X542" s="775"/>
      <c r="Y542" s="775"/>
      <c r="Z542" s="775"/>
    </row>
    <row r="543" spans="1:26" ht="15.75" customHeight="1" x14ac:dyDescent="0.25">
      <c r="A543" s="836"/>
      <c r="B543" s="836"/>
      <c r="C543" s="836"/>
      <c r="D543" s="837"/>
      <c r="E543" s="838"/>
      <c r="F543" s="839"/>
      <c r="G543" s="840"/>
      <c r="H543" s="775"/>
      <c r="I543" s="775"/>
      <c r="J543" s="775"/>
      <c r="K543" s="775"/>
      <c r="L543" s="775"/>
      <c r="M543" s="775"/>
      <c r="N543" s="775"/>
      <c r="O543" s="775"/>
      <c r="P543" s="775"/>
      <c r="Q543" s="775"/>
      <c r="R543" s="775"/>
      <c r="S543" s="775"/>
      <c r="T543" s="775"/>
      <c r="U543" s="775"/>
      <c r="V543" s="775"/>
      <c r="W543" s="775"/>
      <c r="X543" s="775"/>
      <c r="Y543" s="775"/>
      <c r="Z543" s="775"/>
    </row>
    <row r="544" spans="1:26" ht="15.75" customHeight="1" x14ac:dyDescent="0.25">
      <c r="A544" s="836"/>
      <c r="B544" s="836"/>
      <c r="C544" s="836"/>
      <c r="D544" s="837"/>
      <c r="E544" s="838"/>
      <c r="F544" s="839"/>
      <c r="G544" s="840"/>
      <c r="H544" s="775"/>
      <c r="I544" s="775"/>
      <c r="J544" s="775"/>
      <c r="K544" s="775"/>
      <c r="L544" s="775"/>
      <c r="M544" s="775"/>
      <c r="N544" s="775"/>
      <c r="O544" s="775"/>
      <c r="P544" s="775"/>
      <c r="Q544" s="775"/>
      <c r="R544" s="775"/>
      <c r="S544" s="775"/>
      <c r="T544" s="775"/>
      <c r="U544" s="775"/>
      <c r="V544" s="775"/>
      <c r="W544" s="775"/>
      <c r="X544" s="775"/>
      <c r="Y544" s="775"/>
      <c r="Z544" s="775"/>
    </row>
    <row r="545" spans="1:26" ht="15.75" customHeight="1" x14ac:dyDescent="0.25">
      <c r="A545" s="836"/>
      <c r="B545" s="836"/>
      <c r="C545" s="836"/>
      <c r="D545" s="837"/>
      <c r="E545" s="838"/>
      <c r="F545" s="839"/>
      <c r="G545" s="840"/>
      <c r="H545" s="775"/>
      <c r="I545" s="775"/>
      <c r="J545" s="775"/>
      <c r="K545" s="775"/>
      <c r="L545" s="775"/>
      <c r="M545" s="775"/>
      <c r="N545" s="775"/>
      <c r="O545" s="775"/>
      <c r="P545" s="775"/>
      <c r="Q545" s="775"/>
      <c r="R545" s="775"/>
      <c r="S545" s="775"/>
      <c r="T545" s="775"/>
      <c r="U545" s="775"/>
      <c r="V545" s="775"/>
      <c r="W545" s="775"/>
      <c r="X545" s="775"/>
      <c r="Y545" s="775"/>
      <c r="Z545" s="775"/>
    </row>
    <row r="546" spans="1:26" ht="15.75" customHeight="1" x14ac:dyDescent="0.25">
      <c r="A546" s="836"/>
      <c r="B546" s="836"/>
      <c r="C546" s="836"/>
      <c r="D546" s="837"/>
      <c r="E546" s="838"/>
      <c r="F546" s="839"/>
      <c r="G546" s="840"/>
      <c r="H546" s="775"/>
      <c r="I546" s="775"/>
      <c r="J546" s="775"/>
      <c r="K546" s="775"/>
      <c r="L546" s="775"/>
      <c r="M546" s="775"/>
      <c r="N546" s="775"/>
      <c r="O546" s="775"/>
      <c r="P546" s="775"/>
      <c r="Q546" s="775"/>
      <c r="R546" s="775"/>
      <c r="S546" s="775"/>
      <c r="T546" s="775"/>
      <c r="U546" s="775"/>
      <c r="V546" s="775"/>
      <c r="W546" s="775"/>
      <c r="X546" s="775"/>
      <c r="Y546" s="775"/>
      <c r="Z546" s="775"/>
    </row>
    <row r="547" spans="1:26" ht="15.75" customHeight="1" x14ac:dyDescent="0.25">
      <c r="A547" s="836"/>
      <c r="B547" s="836"/>
      <c r="C547" s="836"/>
      <c r="D547" s="837"/>
      <c r="E547" s="838"/>
      <c r="F547" s="839"/>
      <c r="G547" s="840"/>
      <c r="H547" s="775"/>
      <c r="I547" s="775"/>
      <c r="J547" s="775"/>
      <c r="K547" s="775"/>
      <c r="L547" s="775"/>
      <c r="M547" s="775"/>
      <c r="N547" s="775"/>
      <c r="O547" s="775"/>
      <c r="P547" s="775"/>
      <c r="Q547" s="775"/>
      <c r="R547" s="775"/>
      <c r="S547" s="775"/>
      <c r="T547" s="775"/>
      <c r="U547" s="775"/>
      <c r="V547" s="775"/>
      <c r="W547" s="775"/>
      <c r="X547" s="775"/>
      <c r="Y547" s="775"/>
      <c r="Z547" s="775"/>
    </row>
    <row r="548" spans="1:26" ht="15.75" customHeight="1" x14ac:dyDescent="0.25">
      <c r="A548" s="836"/>
      <c r="B548" s="836"/>
      <c r="C548" s="836"/>
      <c r="D548" s="837"/>
      <c r="E548" s="838"/>
      <c r="F548" s="839"/>
      <c r="G548" s="840"/>
      <c r="H548" s="775"/>
      <c r="I548" s="775"/>
      <c r="J548" s="775"/>
      <c r="K548" s="775"/>
      <c r="L548" s="775"/>
      <c r="M548" s="775"/>
      <c r="N548" s="775"/>
      <c r="O548" s="775"/>
      <c r="P548" s="775"/>
      <c r="Q548" s="775"/>
      <c r="R548" s="775"/>
      <c r="S548" s="775"/>
      <c r="T548" s="775"/>
      <c r="U548" s="775"/>
      <c r="V548" s="775"/>
      <c r="W548" s="775"/>
      <c r="X548" s="775"/>
      <c r="Y548" s="775"/>
      <c r="Z548" s="775"/>
    </row>
    <row r="549" spans="1:26" ht="15.75" customHeight="1" x14ac:dyDescent="0.25">
      <c r="A549" s="836"/>
      <c r="B549" s="836"/>
      <c r="C549" s="836"/>
      <c r="D549" s="837"/>
      <c r="E549" s="838"/>
      <c r="F549" s="839"/>
      <c r="G549" s="840"/>
      <c r="H549" s="775"/>
      <c r="I549" s="775"/>
      <c r="J549" s="775"/>
      <c r="K549" s="775"/>
      <c r="L549" s="775"/>
      <c r="M549" s="775"/>
      <c r="N549" s="775"/>
      <c r="O549" s="775"/>
      <c r="P549" s="775"/>
      <c r="Q549" s="775"/>
      <c r="R549" s="775"/>
      <c r="S549" s="775"/>
      <c r="T549" s="775"/>
      <c r="U549" s="775"/>
      <c r="V549" s="775"/>
      <c r="W549" s="775"/>
      <c r="X549" s="775"/>
      <c r="Y549" s="775"/>
      <c r="Z549" s="775"/>
    </row>
    <row r="550" spans="1:26" ht="15.75" customHeight="1" x14ac:dyDescent="0.25">
      <c r="A550" s="836"/>
      <c r="B550" s="836"/>
      <c r="C550" s="836"/>
      <c r="D550" s="837"/>
      <c r="E550" s="838"/>
      <c r="F550" s="839"/>
      <c r="G550" s="840"/>
      <c r="H550" s="775"/>
      <c r="I550" s="775"/>
      <c r="J550" s="775"/>
      <c r="K550" s="775"/>
      <c r="L550" s="775"/>
      <c r="M550" s="775"/>
      <c r="N550" s="775"/>
      <c r="O550" s="775"/>
      <c r="P550" s="775"/>
      <c r="Q550" s="775"/>
      <c r="R550" s="775"/>
      <c r="S550" s="775"/>
      <c r="T550" s="775"/>
      <c r="U550" s="775"/>
      <c r="V550" s="775"/>
      <c r="W550" s="775"/>
      <c r="X550" s="775"/>
      <c r="Y550" s="775"/>
      <c r="Z550" s="775"/>
    </row>
    <row r="551" spans="1:26" ht="15.75" customHeight="1" x14ac:dyDescent="0.25">
      <c r="A551" s="836"/>
      <c r="B551" s="836"/>
      <c r="C551" s="836"/>
      <c r="D551" s="837"/>
      <c r="E551" s="838"/>
      <c r="F551" s="839"/>
      <c r="G551" s="840"/>
      <c r="H551" s="775"/>
      <c r="I551" s="775"/>
      <c r="J551" s="775"/>
      <c r="K551" s="775"/>
      <c r="L551" s="775"/>
      <c r="M551" s="775"/>
      <c r="N551" s="775"/>
      <c r="O551" s="775"/>
      <c r="P551" s="775"/>
      <c r="Q551" s="775"/>
      <c r="R551" s="775"/>
      <c r="S551" s="775"/>
      <c r="T551" s="775"/>
      <c r="U551" s="775"/>
      <c r="V551" s="775"/>
      <c r="W551" s="775"/>
      <c r="X551" s="775"/>
      <c r="Y551" s="775"/>
      <c r="Z551" s="775"/>
    </row>
    <row r="552" spans="1:26" ht="15.75" customHeight="1" x14ac:dyDescent="0.25">
      <c r="A552" s="836"/>
      <c r="B552" s="836"/>
      <c r="C552" s="836"/>
      <c r="D552" s="837"/>
      <c r="E552" s="838"/>
      <c r="F552" s="839"/>
      <c r="G552" s="840"/>
      <c r="H552" s="775"/>
      <c r="I552" s="775"/>
      <c r="J552" s="775"/>
      <c r="K552" s="775"/>
      <c r="L552" s="775"/>
      <c r="M552" s="775"/>
      <c r="N552" s="775"/>
      <c r="O552" s="775"/>
      <c r="P552" s="775"/>
      <c r="Q552" s="775"/>
      <c r="R552" s="775"/>
      <c r="S552" s="775"/>
      <c r="T552" s="775"/>
      <c r="U552" s="775"/>
      <c r="V552" s="775"/>
      <c r="W552" s="775"/>
      <c r="X552" s="775"/>
      <c r="Y552" s="775"/>
      <c r="Z552" s="775"/>
    </row>
    <row r="553" spans="1:26" ht="15.75" customHeight="1" x14ac:dyDescent="0.25">
      <c r="A553" s="836"/>
      <c r="B553" s="836"/>
      <c r="C553" s="836"/>
      <c r="D553" s="837"/>
      <c r="E553" s="838"/>
      <c r="F553" s="839"/>
      <c r="G553" s="840"/>
      <c r="H553" s="775"/>
      <c r="I553" s="775"/>
      <c r="J553" s="775"/>
      <c r="K553" s="775"/>
      <c r="L553" s="775"/>
      <c r="M553" s="775"/>
      <c r="N553" s="775"/>
      <c r="O553" s="775"/>
      <c r="P553" s="775"/>
      <c r="Q553" s="775"/>
      <c r="R553" s="775"/>
      <c r="S553" s="775"/>
      <c r="T553" s="775"/>
      <c r="U553" s="775"/>
      <c r="V553" s="775"/>
      <c r="W553" s="775"/>
      <c r="X553" s="775"/>
      <c r="Y553" s="775"/>
      <c r="Z553" s="775"/>
    </row>
    <row r="554" spans="1:26" ht="15.75" customHeight="1" x14ac:dyDescent="0.25">
      <c r="A554" s="836"/>
      <c r="B554" s="836"/>
      <c r="C554" s="836"/>
      <c r="D554" s="837"/>
      <c r="E554" s="838"/>
      <c r="F554" s="839"/>
      <c r="G554" s="840"/>
      <c r="H554" s="775"/>
      <c r="I554" s="775"/>
      <c r="J554" s="775"/>
      <c r="K554" s="775"/>
      <c r="L554" s="775"/>
      <c r="M554" s="775"/>
      <c r="N554" s="775"/>
      <c r="O554" s="775"/>
      <c r="P554" s="775"/>
      <c r="Q554" s="775"/>
      <c r="R554" s="775"/>
      <c r="S554" s="775"/>
      <c r="T554" s="775"/>
      <c r="U554" s="775"/>
      <c r="V554" s="775"/>
      <c r="W554" s="775"/>
      <c r="X554" s="775"/>
      <c r="Y554" s="775"/>
      <c r="Z554" s="775"/>
    </row>
    <row r="555" spans="1:26" ht="15.75" customHeight="1" x14ac:dyDescent="0.25">
      <c r="A555" s="836"/>
      <c r="B555" s="836"/>
      <c r="C555" s="836"/>
      <c r="D555" s="837"/>
      <c r="E555" s="838"/>
      <c r="F555" s="839"/>
      <c r="G555" s="840"/>
      <c r="H555" s="775"/>
      <c r="I555" s="775"/>
      <c r="J555" s="775"/>
      <c r="K555" s="775"/>
      <c r="L555" s="775"/>
      <c r="M555" s="775"/>
      <c r="N555" s="775"/>
      <c r="O555" s="775"/>
      <c r="P555" s="775"/>
      <c r="Q555" s="775"/>
      <c r="R555" s="775"/>
      <c r="S555" s="775"/>
      <c r="T555" s="775"/>
      <c r="U555" s="775"/>
      <c r="V555" s="775"/>
      <c r="W555" s="775"/>
      <c r="X555" s="775"/>
      <c r="Y555" s="775"/>
      <c r="Z555" s="775"/>
    </row>
    <row r="556" spans="1:26" ht="15.75" customHeight="1" x14ac:dyDescent="0.25">
      <c r="A556" s="836"/>
      <c r="B556" s="836"/>
      <c r="C556" s="836"/>
      <c r="D556" s="837"/>
      <c r="E556" s="838"/>
      <c r="F556" s="839"/>
      <c r="G556" s="840"/>
      <c r="H556" s="775"/>
      <c r="I556" s="775"/>
      <c r="J556" s="775"/>
      <c r="K556" s="775"/>
      <c r="L556" s="775"/>
      <c r="M556" s="775"/>
      <c r="N556" s="775"/>
      <c r="O556" s="775"/>
      <c r="P556" s="775"/>
      <c r="Q556" s="775"/>
      <c r="R556" s="775"/>
      <c r="S556" s="775"/>
      <c r="T556" s="775"/>
      <c r="U556" s="775"/>
      <c r="V556" s="775"/>
      <c r="W556" s="775"/>
      <c r="X556" s="775"/>
      <c r="Y556" s="775"/>
      <c r="Z556" s="775"/>
    </row>
    <row r="557" spans="1:26" ht="15.75" customHeight="1" x14ac:dyDescent="0.25">
      <c r="A557" s="836"/>
      <c r="B557" s="836"/>
      <c r="C557" s="836"/>
      <c r="D557" s="837"/>
      <c r="E557" s="838"/>
      <c r="F557" s="839"/>
      <c r="G557" s="840"/>
      <c r="H557" s="775"/>
      <c r="I557" s="775"/>
      <c r="J557" s="775"/>
      <c r="K557" s="775"/>
      <c r="L557" s="775"/>
      <c r="M557" s="775"/>
      <c r="N557" s="775"/>
      <c r="O557" s="775"/>
      <c r="P557" s="775"/>
      <c r="Q557" s="775"/>
      <c r="R557" s="775"/>
      <c r="S557" s="775"/>
      <c r="T557" s="775"/>
      <c r="U557" s="775"/>
      <c r="V557" s="775"/>
      <c r="W557" s="775"/>
      <c r="X557" s="775"/>
      <c r="Y557" s="775"/>
      <c r="Z557" s="775"/>
    </row>
    <row r="558" spans="1:26" ht="15.75" customHeight="1" x14ac:dyDescent="0.25">
      <c r="A558" s="836"/>
      <c r="B558" s="836"/>
      <c r="C558" s="836"/>
      <c r="D558" s="837"/>
      <c r="E558" s="838"/>
      <c r="F558" s="839"/>
      <c r="G558" s="840"/>
      <c r="H558" s="775"/>
      <c r="I558" s="775"/>
      <c r="J558" s="775"/>
      <c r="K558" s="775"/>
      <c r="L558" s="775"/>
      <c r="M558" s="775"/>
      <c r="N558" s="775"/>
      <c r="O558" s="775"/>
      <c r="P558" s="775"/>
      <c r="Q558" s="775"/>
      <c r="R558" s="775"/>
      <c r="S558" s="775"/>
      <c r="T558" s="775"/>
      <c r="U558" s="775"/>
      <c r="V558" s="775"/>
      <c r="W558" s="775"/>
      <c r="X558" s="775"/>
      <c r="Y558" s="775"/>
      <c r="Z558" s="775"/>
    </row>
    <row r="559" spans="1:26" ht="15.75" customHeight="1" x14ac:dyDescent="0.25">
      <c r="A559" s="836"/>
      <c r="B559" s="836"/>
      <c r="C559" s="836"/>
      <c r="D559" s="837"/>
      <c r="E559" s="838"/>
      <c r="F559" s="839"/>
      <c r="G559" s="840"/>
      <c r="H559" s="775"/>
      <c r="I559" s="775"/>
      <c r="J559" s="775"/>
      <c r="K559" s="775"/>
      <c r="L559" s="775"/>
      <c r="M559" s="775"/>
      <c r="N559" s="775"/>
      <c r="O559" s="775"/>
      <c r="P559" s="775"/>
      <c r="Q559" s="775"/>
      <c r="R559" s="775"/>
      <c r="S559" s="775"/>
      <c r="T559" s="775"/>
      <c r="U559" s="775"/>
      <c r="V559" s="775"/>
      <c r="W559" s="775"/>
      <c r="X559" s="775"/>
      <c r="Y559" s="775"/>
      <c r="Z559" s="775"/>
    </row>
    <row r="560" spans="1:26" ht="15.75" customHeight="1" x14ac:dyDescent="0.25">
      <c r="A560" s="836"/>
      <c r="B560" s="836"/>
      <c r="C560" s="836"/>
      <c r="D560" s="837"/>
      <c r="E560" s="838"/>
      <c r="F560" s="839"/>
      <c r="G560" s="840"/>
      <c r="H560" s="775"/>
      <c r="I560" s="775"/>
      <c r="J560" s="775"/>
      <c r="K560" s="775"/>
      <c r="L560" s="775"/>
      <c r="M560" s="775"/>
      <c r="N560" s="775"/>
      <c r="O560" s="775"/>
      <c r="P560" s="775"/>
      <c r="Q560" s="775"/>
      <c r="R560" s="775"/>
      <c r="S560" s="775"/>
      <c r="T560" s="775"/>
      <c r="U560" s="775"/>
      <c r="V560" s="775"/>
      <c r="W560" s="775"/>
      <c r="X560" s="775"/>
      <c r="Y560" s="775"/>
      <c r="Z560" s="775"/>
    </row>
    <row r="561" spans="1:26" ht="15.75" customHeight="1" x14ac:dyDescent="0.25">
      <c r="A561" s="836"/>
      <c r="B561" s="836"/>
      <c r="C561" s="836"/>
      <c r="D561" s="837"/>
      <c r="E561" s="838"/>
      <c r="F561" s="839"/>
      <c r="G561" s="840"/>
      <c r="H561" s="775"/>
      <c r="I561" s="775"/>
      <c r="J561" s="775"/>
      <c r="K561" s="775"/>
      <c r="L561" s="775"/>
      <c r="M561" s="775"/>
      <c r="N561" s="775"/>
      <c r="O561" s="775"/>
      <c r="P561" s="775"/>
      <c r="Q561" s="775"/>
      <c r="R561" s="775"/>
      <c r="S561" s="775"/>
      <c r="T561" s="775"/>
      <c r="U561" s="775"/>
      <c r="V561" s="775"/>
      <c r="W561" s="775"/>
      <c r="X561" s="775"/>
      <c r="Y561" s="775"/>
      <c r="Z561" s="775"/>
    </row>
    <row r="562" spans="1:26" ht="15.75" customHeight="1" x14ac:dyDescent="0.25">
      <c r="A562" s="836"/>
      <c r="B562" s="836"/>
      <c r="C562" s="836"/>
      <c r="D562" s="837"/>
      <c r="E562" s="838"/>
      <c r="F562" s="839"/>
      <c r="G562" s="840"/>
      <c r="H562" s="775"/>
      <c r="I562" s="775"/>
      <c r="J562" s="775"/>
      <c r="K562" s="775"/>
      <c r="L562" s="775"/>
      <c r="M562" s="775"/>
      <c r="N562" s="775"/>
      <c r="O562" s="775"/>
      <c r="P562" s="775"/>
      <c r="Q562" s="775"/>
      <c r="R562" s="775"/>
      <c r="S562" s="775"/>
      <c r="T562" s="775"/>
      <c r="U562" s="775"/>
      <c r="V562" s="775"/>
      <c r="W562" s="775"/>
      <c r="X562" s="775"/>
      <c r="Y562" s="775"/>
      <c r="Z562" s="775"/>
    </row>
    <row r="563" spans="1:26" ht="15.75" customHeight="1" x14ac:dyDescent="0.25">
      <c r="A563" s="836"/>
      <c r="B563" s="836"/>
      <c r="C563" s="836"/>
      <c r="D563" s="837"/>
      <c r="E563" s="838"/>
      <c r="F563" s="839"/>
      <c r="G563" s="840"/>
      <c r="H563" s="775"/>
      <c r="I563" s="775"/>
      <c r="J563" s="775"/>
      <c r="K563" s="775"/>
      <c r="L563" s="775"/>
      <c r="M563" s="775"/>
      <c r="N563" s="775"/>
      <c r="O563" s="775"/>
      <c r="P563" s="775"/>
      <c r="Q563" s="775"/>
      <c r="R563" s="775"/>
      <c r="S563" s="775"/>
      <c r="T563" s="775"/>
      <c r="U563" s="775"/>
      <c r="V563" s="775"/>
      <c r="W563" s="775"/>
      <c r="X563" s="775"/>
      <c r="Y563" s="775"/>
      <c r="Z563" s="775"/>
    </row>
    <row r="564" spans="1:26" ht="15.75" customHeight="1" x14ac:dyDescent="0.25">
      <c r="A564" s="836"/>
      <c r="B564" s="836"/>
      <c r="C564" s="836"/>
      <c r="D564" s="837"/>
      <c r="E564" s="838"/>
      <c r="F564" s="839"/>
      <c r="G564" s="840"/>
      <c r="H564" s="775"/>
      <c r="I564" s="775"/>
      <c r="J564" s="775"/>
      <c r="K564" s="775"/>
      <c r="L564" s="775"/>
      <c r="M564" s="775"/>
      <c r="N564" s="775"/>
      <c r="O564" s="775"/>
      <c r="P564" s="775"/>
      <c r="Q564" s="775"/>
      <c r="R564" s="775"/>
      <c r="S564" s="775"/>
      <c r="T564" s="775"/>
      <c r="U564" s="775"/>
      <c r="V564" s="775"/>
      <c r="W564" s="775"/>
      <c r="X564" s="775"/>
      <c r="Y564" s="775"/>
      <c r="Z564" s="775"/>
    </row>
    <row r="565" spans="1:26" ht="15.75" customHeight="1" x14ac:dyDescent="0.25">
      <c r="A565" s="836"/>
      <c r="B565" s="836"/>
      <c r="C565" s="836"/>
      <c r="D565" s="837"/>
      <c r="E565" s="838"/>
      <c r="F565" s="839"/>
      <c r="G565" s="840"/>
      <c r="H565" s="775"/>
      <c r="I565" s="775"/>
      <c r="J565" s="775"/>
      <c r="K565" s="775"/>
      <c r="L565" s="775"/>
      <c r="M565" s="775"/>
      <c r="N565" s="775"/>
      <c r="O565" s="775"/>
      <c r="P565" s="775"/>
      <c r="Q565" s="775"/>
      <c r="R565" s="775"/>
      <c r="S565" s="775"/>
      <c r="T565" s="775"/>
      <c r="U565" s="775"/>
      <c r="V565" s="775"/>
      <c r="W565" s="775"/>
      <c r="X565" s="775"/>
      <c r="Y565" s="775"/>
      <c r="Z565" s="775"/>
    </row>
    <row r="566" spans="1:26" ht="15.75" customHeight="1" x14ac:dyDescent="0.25">
      <c r="A566" s="836"/>
      <c r="B566" s="836"/>
      <c r="C566" s="836"/>
      <c r="D566" s="837"/>
      <c r="E566" s="838"/>
      <c r="F566" s="839"/>
      <c r="G566" s="840"/>
      <c r="H566" s="775"/>
      <c r="I566" s="775"/>
      <c r="J566" s="775"/>
      <c r="K566" s="775"/>
      <c r="L566" s="775"/>
      <c r="M566" s="775"/>
      <c r="N566" s="775"/>
      <c r="O566" s="775"/>
      <c r="P566" s="775"/>
      <c r="Q566" s="775"/>
      <c r="R566" s="775"/>
      <c r="S566" s="775"/>
      <c r="T566" s="775"/>
      <c r="U566" s="775"/>
      <c r="V566" s="775"/>
      <c r="W566" s="775"/>
      <c r="X566" s="775"/>
      <c r="Y566" s="775"/>
      <c r="Z566" s="775"/>
    </row>
    <row r="567" spans="1:26" ht="15.75" customHeight="1" x14ac:dyDescent="0.25">
      <c r="A567" s="836"/>
      <c r="B567" s="836"/>
      <c r="C567" s="836"/>
      <c r="D567" s="837"/>
      <c r="E567" s="838"/>
      <c r="F567" s="839"/>
      <c r="G567" s="840"/>
      <c r="H567" s="775"/>
      <c r="I567" s="775"/>
      <c r="J567" s="775"/>
      <c r="K567" s="775"/>
      <c r="L567" s="775"/>
      <c r="M567" s="775"/>
      <c r="N567" s="775"/>
      <c r="O567" s="775"/>
      <c r="P567" s="775"/>
      <c r="Q567" s="775"/>
      <c r="R567" s="775"/>
      <c r="S567" s="775"/>
      <c r="T567" s="775"/>
      <c r="U567" s="775"/>
      <c r="V567" s="775"/>
      <c r="W567" s="775"/>
      <c r="X567" s="775"/>
      <c r="Y567" s="775"/>
      <c r="Z567" s="775"/>
    </row>
    <row r="568" spans="1:26" ht="15.75" customHeight="1" x14ac:dyDescent="0.25">
      <c r="A568" s="836"/>
      <c r="B568" s="836"/>
      <c r="C568" s="836"/>
      <c r="D568" s="837"/>
      <c r="E568" s="838"/>
      <c r="F568" s="839"/>
      <c r="G568" s="840"/>
      <c r="H568" s="775"/>
      <c r="I568" s="775"/>
      <c r="J568" s="775"/>
      <c r="K568" s="775"/>
      <c r="L568" s="775"/>
      <c r="M568" s="775"/>
      <c r="N568" s="775"/>
      <c r="O568" s="775"/>
      <c r="P568" s="775"/>
      <c r="Q568" s="775"/>
      <c r="R568" s="775"/>
      <c r="S568" s="775"/>
      <c r="T568" s="775"/>
      <c r="U568" s="775"/>
      <c r="V568" s="775"/>
      <c r="W568" s="775"/>
      <c r="X568" s="775"/>
      <c r="Y568" s="775"/>
      <c r="Z568" s="775"/>
    </row>
    <row r="569" spans="1:26" ht="15.75" customHeight="1" x14ac:dyDescent="0.25">
      <c r="A569" s="836"/>
      <c r="B569" s="836"/>
      <c r="C569" s="836"/>
      <c r="D569" s="837"/>
      <c r="E569" s="838"/>
      <c r="F569" s="839"/>
      <c r="G569" s="840"/>
      <c r="H569" s="775"/>
      <c r="I569" s="775"/>
      <c r="J569" s="775"/>
      <c r="K569" s="775"/>
      <c r="L569" s="775"/>
      <c r="M569" s="775"/>
      <c r="N569" s="775"/>
      <c r="O569" s="775"/>
      <c r="P569" s="775"/>
      <c r="Q569" s="775"/>
      <c r="R569" s="775"/>
      <c r="S569" s="775"/>
      <c r="T569" s="775"/>
      <c r="U569" s="775"/>
      <c r="V569" s="775"/>
      <c r="W569" s="775"/>
      <c r="X569" s="775"/>
      <c r="Y569" s="775"/>
      <c r="Z569" s="775"/>
    </row>
    <row r="570" spans="1:26" ht="15.75" customHeight="1" x14ac:dyDescent="0.25">
      <c r="A570" s="836"/>
      <c r="B570" s="836"/>
      <c r="C570" s="836"/>
      <c r="D570" s="837"/>
      <c r="E570" s="838"/>
      <c r="F570" s="839"/>
      <c r="G570" s="840"/>
      <c r="H570" s="775"/>
      <c r="I570" s="775"/>
      <c r="J570" s="775"/>
      <c r="K570" s="775"/>
      <c r="L570" s="775"/>
      <c r="M570" s="775"/>
      <c r="N570" s="775"/>
      <c r="O570" s="775"/>
      <c r="P570" s="775"/>
      <c r="Q570" s="775"/>
      <c r="R570" s="775"/>
      <c r="S570" s="775"/>
      <c r="T570" s="775"/>
      <c r="U570" s="775"/>
      <c r="V570" s="775"/>
      <c r="W570" s="775"/>
      <c r="X570" s="775"/>
      <c r="Y570" s="775"/>
      <c r="Z570" s="775"/>
    </row>
    <row r="571" spans="1:26" ht="15.75" customHeight="1" x14ac:dyDescent="0.25">
      <c r="A571" s="836"/>
      <c r="B571" s="836"/>
      <c r="C571" s="836"/>
      <c r="D571" s="837"/>
      <c r="E571" s="838"/>
      <c r="F571" s="839"/>
      <c r="G571" s="840"/>
      <c r="H571" s="775"/>
      <c r="I571" s="775"/>
      <c r="J571" s="775"/>
      <c r="K571" s="775"/>
      <c r="L571" s="775"/>
      <c r="M571" s="775"/>
      <c r="N571" s="775"/>
      <c r="O571" s="775"/>
      <c r="P571" s="775"/>
      <c r="Q571" s="775"/>
      <c r="R571" s="775"/>
      <c r="S571" s="775"/>
      <c r="T571" s="775"/>
      <c r="U571" s="775"/>
      <c r="V571" s="775"/>
      <c r="W571" s="775"/>
      <c r="X571" s="775"/>
      <c r="Y571" s="775"/>
      <c r="Z571" s="775"/>
    </row>
    <row r="572" spans="1:26" ht="15.75" customHeight="1" x14ac:dyDescent="0.25">
      <c r="A572" s="836"/>
      <c r="B572" s="836"/>
      <c r="C572" s="836"/>
      <c r="D572" s="837"/>
      <c r="E572" s="838"/>
      <c r="F572" s="839"/>
      <c r="G572" s="840"/>
      <c r="H572" s="775"/>
      <c r="I572" s="775"/>
      <c r="J572" s="775"/>
      <c r="K572" s="775"/>
      <c r="L572" s="775"/>
      <c r="M572" s="775"/>
      <c r="N572" s="775"/>
      <c r="O572" s="775"/>
      <c r="P572" s="775"/>
      <c r="Q572" s="775"/>
      <c r="R572" s="775"/>
      <c r="S572" s="775"/>
      <c r="T572" s="775"/>
      <c r="U572" s="775"/>
      <c r="V572" s="775"/>
      <c r="W572" s="775"/>
      <c r="X572" s="775"/>
      <c r="Y572" s="775"/>
      <c r="Z572" s="775"/>
    </row>
    <row r="573" spans="1:26" ht="15.75" customHeight="1" x14ac:dyDescent="0.25">
      <c r="A573" s="836"/>
      <c r="B573" s="836"/>
      <c r="C573" s="836"/>
      <c r="D573" s="837"/>
      <c r="E573" s="838"/>
      <c r="F573" s="839"/>
      <c r="G573" s="840"/>
      <c r="H573" s="775"/>
      <c r="I573" s="775"/>
      <c r="J573" s="775"/>
      <c r="K573" s="775"/>
      <c r="L573" s="775"/>
      <c r="M573" s="775"/>
      <c r="N573" s="775"/>
      <c r="O573" s="775"/>
      <c r="P573" s="775"/>
      <c r="Q573" s="775"/>
      <c r="R573" s="775"/>
      <c r="S573" s="775"/>
      <c r="T573" s="775"/>
      <c r="U573" s="775"/>
      <c r="V573" s="775"/>
      <c r="W573" s="775"/>
      <c r="X573" s="775"/>
      <c r="Y573" s="775"/>
      <c r="Z573" s="775"/>
    </row>
    <row r="574" spans="1:26" ht="15.75" customHeight="1" x14ac:dyDescent="0.25">
      <c r="A574" s="836"/>
      <c r="B574" s="836"/>
      <c r="C574" s="836"/>
      <c r="D574" s="837"/>
      <c r="E574" s="838"/>
      <c r="F574" s="839"/>
      <c r="G574" s="840"/>
      <c r="H574" s="775"/>
      <c r="I574" s="775"/>
      <c r="J574" s="775"/>
      <c r="K574" s="775"/>
      <c r="L574" s="775"/>
      <c r="M574" s="775"/>
      <c r="N574" s="775"/>
      <c r="O574" s="775"/>
      <c r="P574" s="775"/>
      <c r="Q574" s="775"/>
      <c r="R574" s="775"/>
      <c r="S574" s="775"/>
      <c r="T574" s="775"/>
      <c r="U574" s="775"/>
      <c r="V574" s="775"/>
      <c r="W574" s="775"/>
      <c r="X574" s="775"/>
      <c r="Y574" s="775"/>
      <c r="Z574" s="775"/>
    </row>
    <row r="575" spans="1:26" ht="15.75" customHeight="1" x14ac:dyDescent="0.25">
      <c r="A575" s="836"/>
      <c r="B575" s="836"/>
      <c r="C575" s="836"/>
      <c r="D575" s="837"/>
      <c r="E575" s="838"/>
      <c r="F575" s="839"/>
      <c r="G575" s="840"/>
      <c r="H575" s="775"/>
      <c r="I575" s="775"/>
      <c r="J575" s="775"/>
      <c r="K575" s="775"/>
      <c r="L575" s="775"/>
      <c r="M575" s="775"/>
      <c r="N575" s="775"/>
      <c r="O575" s="775"/>
      <c r="P575" s="775"/>
      <c r="Q575" s="775"/>
      <c r="R575" s="775"/>
      <c r="S575" s="775"/>
      <c r="T575" s="775"/>
      <c r="U575" s="775"/>
      <c r="V575" s="775"/>
      <c r="W575" s="775"/>
      <c r="X575" s="775"/>
      <c r="Y575" s="775"/>
      <c r="Z575" s="775"/>
    </row>
    <row r="576" spans="1:26" ht="15.75" customHeight="1" x14ac:dyDescent="0.25">
      <c r="A576" s="836"/>
      <c r="B576" s="836"/>
      <c r="C576" s="836"/>
      <c r="D576" s="837"/>
      <c r="E576" s="838"/>
      <c r="F576" s="839"/>
      <c r="G576" s="840"/>
      <c r="H576" s="775"/>
      <c r="I576" s="775"/>
      <c r="J576" s="775"/>
      <c r="K576" s="775"/>
      <c r="L576" s="775"/>
      <c r="M576" s="775"/>
      <c r="N576" s="775"/>
      <c r="O576" s="775"/>
      <c r="P576" s="775"/>
      <c r="Q576" s="775"/>
      <c r="R576" s="775"/>
      <c r="S576" s="775"/>
      <c r="T576" s="775"/>
      <c r="U576" s="775"/>
      <c r="V576" s="775"/>
      <c r="W576" s="775"/>
      <c r="X576" s="775"/>
      <c r="Y576" s="775"/>
      <c r="Z576" s="775"/>
    </row>
    <row r="577" spans="1:26" ht="15.75" customHeight="1" x14ac:dyDescent="0.25">
      <c r="A577" s="836"/>
      <c r="B577" s="836"/>
      <c r="C577" s="836"/>
      <c r="D577" s="837"/>
      <c r="E577" s="838"/>
      <c r="F577" s="839"/>
      <c r="G577" s="840"/>
      <c r="H577" s="775"/>
      <c r="I577" s="775"/>
      <c r="J577" s="775"/>
      <c r="K577" s="775"/>
      <c r="L577" s="775"/>
      <c r="M577" s="775"/>
      <c r="N577" s="775"/>
      <c r="O577" s="775"/>
      <c r="P577" s="775"/>
      <c r="Q577" s="775"/>
      <c r="R577" s="775"/>
      <c r="S577" s="775"/>
      <c r="T577" s="775"/>
      <c r="U577" s="775"/>
      <c r="V577" s="775"/>
      <c r="W577" s="775"/>
      <c r="X577" s="775"/>
      <c r="Y577" s="775"/>
      <c r="Z577" s="775"/>
    </row>
    <row r="578" spans="1:26" ht="15.75" customHeight="1" x14ac:dyDescent="0.25">
      <c r="A578" s="836"/>
      <c r="B578" s="836"/>
      <c r="C578" s="836"/>
      <c r="D578" s="837"/>
      <c r="E578" s="838"/>
      <c r="F578" s="839"/>
      <c r="G578" s="840"/>
      <c r="H578" s="775"/>
      <c r="I578" s="775"/>
      <c r="J578" s="775"/>
      <c r="K578" s="775"/>
      <c r="L578" s="775"/>
      <c r="M578" s="775"/>
      <c r="N578" s="775"/>
      <c r="O578" s="775"/>
      <c r="P578" s="775"/>
      <c r="Q578" s="775"/>
      <c r="R578" s="775"/>
      <c r="S578" s="775"/>
      <c r="T578" s="775"/>
      <c r="U578" s="775"/>
      <c r="V578" s="775"/>
      <c r="W578" s="775"/>
      <c r="X578" s="775"/>
      <c r="Y578" s="775"/>
      <c r="Z578" s="775"/>
    </row>
    <row r="579" spans="1:26" ht="15.75" customHeight="1" x14ac:dyDescent="0.25">
      <c r="A579" s="836"/>
      <c r="B579" s="836"/>
      <c r="C579" s="836"/>
      <c r="D579" s="837"/>
      <c r="E579" s="838"/>
      <c r="F579" s="839"/>
      <c r="G579" s="840"/>
      <c r="H579" s="775"/>
      <c r="I579" s="775"/>
      <c r="J579" s="775"/>
      <c r="K579" s="775"/>
      <c r="L579" s="775"/>
      <c r="M579" s="775"/>
      <c r="N579" s="775"/>
      <c r="O579" s="775"/>
      <c r="P579" s="775"/>
      <c r="Q579" s="775"/>
      <c r="R579" s="775"/>
      <c r="S579" s="775"/>
      <c r="T579" s="775"/>
      <c r="U579" s="775"/>
      <c r="V579" s="775"/>
      <c r="W579" s="775"/>
      <c r="X579" s="775"/>
      <c r="Y579" s="775"/>
      <c r="Z579" s="775"/>
    </row>
    <row r="580" spans="1:26" ht="15.75" customHeight="1" x14ac:dyDescent="0.25">
      <c r="A580" s="836"/>
      <c r="B580" s="836"/>
      <c r="C580" s="836"/>
      <c r="D580" s="837"/>
      <c r="E580" s="838"/>
      <c r="F580" s="839"/>
      <c r="G580" s="840"/>
      <c r="H580" s="775"/>
      <c r="I580" s="775"/>
      <c r="J580" s="775"/>
      <c r="K580" s="775"/>
      <c r="L580" s="775"/>
      <c r="M580" s="775"/>
      <c r="N580" s="775"/>
      <c r="O580" s="775"/>
      <c r="P580" s="775"/>
      <c r="Q580" s="775"/>
      <c r="R580" s="775"/>
      <c r="S580" s="775"/>
      <c r="T580" s="775"/>
      <c r="U580" s="775"/>
      <c r="V580" s="775"/>
      <c r="W580" s="775"/>
      <c r="X580" s="775"/>
      <c r="Y580" s="775"/>
      <c r="Z580" s="775"/>
    </row>
    <row r="581" spans="1:26" ht="15.75" customHeight="1" x14ac:dyDescent="0.25">
      <c r="A581" s="836"/>
      <c r="B581" s="836"/>
      <c r="C581" s="836"/>
      <c r="D581" s="837"/>
      <c r="E581" s="838"/>
      <c r="F581" s="839"/>
      <c r="G581" s="840"/>
      <c r="H581" s="775"/>
      <c r="I581" s="775"/>
      <c r="J581" s="775"/>
      <c r="K581" s="775"/>
      <c r="L581" s="775"/>
      <c r="M581" s="775"/>
      <c r="N581" s="775"/>
      <c r="O581" s="775"/>
      <c r="P581" s="775"/>
      <c r="Q581" s="775"/>
      <c r="R581" s="775"/>
      <c r="S581" s="775"/>
      <c r="T581" s="775"/>
      <c r="U581" s="775"/>
      <c r="V581" s="775"/>
      <c r="W581" s="775"/>
      <c r="X581" s="775"/>
      <c r="Y581" s="775"/>
      <c r="Z581" s="775"/>
    </row>
    <row r="582" spans="1:26" ht="15.75" customHeight="1" x14ac:dyDescent="0.25">
      <c r="A582" s="836"/>
      <c r="B582" s="836"/>
      <c r="C582" s="836"/>
      <c r="D582" s="837"/>
      <c r="E582" s="838"/>
      <c r="F582" s="839"/>
      <c r="G582" s="840"/>
      <c r="H582" s="775"/>
      <c r="I582" s="775"/>
      <c r="J582" s="775"/>
      <c r="K582" s="775"/>
      <c r="L582" s="775"/>
      <c r="M582" s="775"/>
      <c r="N582" s="775"/>
      <c r="O582" s="775"/>
      <c r="P582" s="775"/>
      <c r="Q582" s="775"/>
      <c r="R582" s="775"/>
      <c r="S582" s="775"/>
      <c r="T582" s="775"/>
      <c r="U582" s="775"/>
      <c r="V582" s="775"/>
      <c r="W582" s="775"/>
      <c r="X582" s="775"/>
      <c r="Y582" s="775"/>
      <c r="Z582" s="775"/>
    </row>
    <row r="583" spans="1:26" ht="15.75" customHeight="1" x14ac:dyDescent="0.25">
      <c r="A583" s="836"/>
      <c r="B583" s="836"/>
      <c r="C583" s="836"/>
      <c r="D583" s="837"/>
      <c r="E583" s="838"/>
      <c r="F583" s="839"/>
      <c r="G583" s="840"/>
      <c r="H583" s="775"/>
      <c r="I583" s="775"/>
      <c r="J583" s="775"/>
      <c r="K583" s="775"/>
      <c r="L583" s="775"/>
      <c r="M583" s="775"/>
      <c r="N583" s="775"/>
      <c r="O583" s="775"/>
      <c r="P583" s="775"/>
      <c r="Q583" s="775"/>
      <c r="R583" s="775"/>
      <c r="S583" s="775"/>
      <c r="T583" s="775"/>
      <c r="U583" s="775"/>
      <c r="V583" s="775"/>
      <c r="W583" s="775"/>
      <c r="X583" s="775"/>
      <c r="Y583" s="775"/>
      <c r="Z583" s="775"/>
    </row>
    <row r="584" spans="1:26" ht="15.75" customHeight="1" x14ac:dyDescent="0.25">
      <c r="A584" s="836"/>
      <c r="B584" s="836"/>
      <c r="C584" s="836"/>
      <c r="D584" s="837"/>
      <c r="E584" s="838"/>
      <c r="F584" s="839"/>
      <c r="G584" s="840"/>
      <c r="H584" s="775"/>
      <c r="I584" s="775"/>
      <c r="J584" s="775"/>
      <c r="K584" s="775"/>
      <c r="L584" s="775"/>
      <c r="M584" s="775"/>
      <c r="N584" s="775"/>
      <c r="O584" s="775"/>
      <c r="P584" s="775"/>
      <c r="Q584" s="775"/>
      <c r="R584" s="775"/>
      <c r="S584" s="775"/>
      <c r="T584" s="775"/>
      <c r="U584" s="775"/>
      <c r="V584" s="775"/>
      <c r="W584" s="775"/>
      <c r="X584" s="775"/>
      <c r="Y584" s="775"/>
      <c r="Z584" s="775"/>
    </row>
    <row r="585" spans="1:26" ht="15.75" customHeight="1" x14ac:dyDescent="0.25">
      <c r="A585" s="836"/>
      <c r="B585" s="836"/>
      <c r="C585" s="836"/>
      <c r="D585" s="837"/>
      <c r="E585" s="838"/>
      <c r="F585" s="839"/>
      <c r="G585" s="840"/>
      <c r="H585" s="775"/>
      <c r="I585" s="775"/>
      <c r="J585" s="775"/>
      <c r="K585" s="775"/>
      <c r="L585" s="775"/>
      <c r="M585" s="775"/>
      <c r="N585" s="775"/>
      <c r="O585" s="775"/>
      <c r="P585" s="775"/>
      <c r="Q585" s="775"/>
      <c r="R585" s="775"/>
      <c r="S585" s="775"/>
      <c r="T585" s="775"/>
      <c r="U585" s="775"/>
      <c r="V585" s="775"/>
      <c r="W585" s="775"/>
      <c r="X585" s="775"/>
      <c r="Y585" s="775"/>
      <c r="Z585" s="775"/>
    </row>
    <row r="586" spans="1:26" ht="15.75" customHeight="1" x14ac:dyDescent="0.25">
      <c r="A586" s="836"/>
      <c r="B586" s="836"/>
      <c r="C586" s="836"/>
      <c r="D586" s="837"/>
      <c r="E586" s="838"/>
      <c r="F586" s="839"/>
      <c r="G586" s="840"/>
      <c r="H586" s="775"/>
      <c r="I586" s="775"/>
      <c r="J586" s="775"/>
      <c r="K586" s="775"/>
      <c r="L586" s="775"/>
      <c r="M586" s="775"/>
      <c r="N586" s="775"/>
      <c r="O586" s="775"/>
      <c r="P586" s="775"/>
      <c r="Q586" s="775"/>
      <c r="R586" s="775"/>
      <c r="S586" s="775"/>
      <c r="T586" s="775"/>
      <c r="U586" s="775"/>
      <c r="V586" s="775"/>
      <c r="W586" s="775"/>
      <c r="X586" s="775"/>
      <c r="Y586" s="775"/>
      <c r="Z586" s="775"/>
    </row>
    <row r="587" spans="1:26" ht="15.75" customHeight="1" x14ac:dyDescent="0.25">
      <c r="A587" s="836"/>
      <c r="B587" s="836"/>
      <c r="C587" s="836"/>
      <c r="D587" s="837"/>
      <c r="E587" s="838"/>
      <c r="F587" s="839"/>
      <c r="G587" s="840"/>
      <c r="H587" s="775"/>
      <c r="I587" s="775"/>
      <c r="J587" s="775"/>
      <c r="K587" s="775"/>
      <c r="L587" s="775"/>
      <c r="M587" s="775"/>
      <c r="N587" s="775"/>
      <c r="O587" s="775"/>
      <c r="P587" s="775"/>
      <c r="Q587" s="775"/>
      <c r="R587" s="775"/>
      <c r="S587" s="775"/>
      <c r="T587" s="775"/>
      <c r="U587" s="775"/>
      <c r="V587" s="775"/>
      <c r="W587" s="775"/>
      <c r="X587" s="775"/>
      <c r="Y587" s="775"/>
      <c r="Z587" s="775"/>
    </row>
    <row r="588" spans="1:26" ht="15.75" customHeight="1" x14ac:dyDescent="0.25">
      <c r="A588" s="836"/>
      <c r="B588" s="836"/>
      <c r="C588" s="836"/>
      <c r="D588" s="837"/>
      <c r="E588" s="838"/>
      <c r="F588" s="839"/>
      <c r="G588" s="840"/>
      <c r="H588" s="775"/>
      <c r="I588" s="775"/>
      <c r="J588" s="775"/>
      <c r="K588" s="775"/>
      <c r="L588" s="775"/>
      <c r="M588" s="775"/>
      <c r="N588" s="775"/>
      <c r="O588" s="775"/>
      <c r="P588" s="775"/>
      <c r="Q588" s="775"/>
      <c r="R588" s="775"/>
      <c r="S588" s="775"/>
      <c r="T588" s="775"/>
      <c r="U588" s="775"/>
      <c r="V588" s="775"/>
      <c r="W588" s="775"/>
      <c r="X588" s="775"/>
      <c r="Y588" s="775"/>
      <c r="Z588" s="775"/>
    </row>
    <row r="589" spans="1:26" ht="15.75" customHeight="1" x14ac:dyDescent="0.25">
      <c r="A589" s="836"/>
      <c r="B589" s="836"/>
      <c r="C589" s="836"/>
      <c r="D589" s="837"/>
      <c r="E589" s="838"/>
      <c r="F589" s="839"/>
      <c r="G589" s="840"/>
      <c r="H589" s="775"/>
      <c r="I589" s="775"/>
      <c r="J589" s="775"/>
      <c r="K589" s="775"/>
      <c r="L589" s="775"/>
      <c r="M589" s="775"/>
      <c r="N589" s="775"/>
      <c r="O589" s="775"/>
      <c r="P589" s="775"/>
      <c r="Q589" s="775"/>
      <c r="R589" s="775"/>
      <c r="S589" s="775"/>
      <c r="T589" s="775"/>
      <c r="U589" s="775"/>
      <c r="V589" s="775"/>
      <c r="W589" s="775"/>
      <c r="X589" s="775"/>
      <c r="Y589" s="775"/>
      <c r="Z589" s="775"/>
    </row>
    <row r="590" spans="1:26" ht="15.75" customHeight="1" x14ac:dyDescent="0.25">
      <c r="A590" s="836"/>
      <c r="B590" s="836"/>
      <c r="C590" s="836"/>
      <c r="D590" s="837"/>
      <c r="E590" s="838"/>
      <c r="F590" s="839"/>
      <c r="G590" s="840"/>
      <c r="H590" s="775"/>
      <c r="I590" s="775"/>
      <c r="J590" s="775"/>
      <c r="K590" s="775"/>
      <c r="L590" s="775"/>
      <c r="M590" s="775"/>
      <c r="N590" s="775"/>
      <c r="O590" s="775"/>
      <c r="P590" s="775"/>
      <c r="Q590" s="775"/>
      <c r="R590" s="775"/>
      <c r="S590" s="775"/>
      <c r="T590" s="775"/>
      <c r="U590" s="775"/>
      <c r="V590" s="775"/>
      <c r="W590" s="775"/>
      <c r="X590" s="775"/>
      <c r="Y590" s="775"/>
      <c r="Z590" s="775"/>
    </row>
    <row r="591" spans="1:26" ht="15.75" customHeight="1" x14ac:dyDescent="0.25">
      <c r="A591" s="836"/>
      <c r="B591" s="836"/>
      <c r="C591" s="836"/>
      <c r="D591" s="837"/>
      <c r="E591" s="838"/>
      <c r="F591" s="839"/>
      <c r="G591" s="840"/>
      <c r="H591" s="775"/>
      <c r="I591" s="775"/>
      <c r="J591" s="775"/>
      <c r="K591" s="775"/>
      <c r="L591" s="775"/>
      <c r="M591" s="775"/>
      <c r="N591" s="775"/>
      <c r="O591" s="775"/>
      <c r="P591" s="775"/>
      <c r="Q591" s="775"/>
      <c r="R591" s="775"/>
      <c r="S591" s="775"/>
      <c r="T591" s="775"/>
      <c r="U591" s="775"/>
      <c r="V591" s="775"/>
      <c r="W591" s="775"/>
      <c r="X591" s="775"/>
      <c r="Y591" s="775"/>
      <c r="Z591" s="775"/>
    </row>
    <row r="592" spans="1:26" ht="15.75" customHeight="1" x14ac:dyDescent="0.25">
      <c r="A592" s="836"/>
      <c r="B592" s="836"/>
      <c r="C592" s="836"/>
      <c r="D592" s="837"/>
      <c r="E592" s="838"/>
      <c r="F592" s="839"/>
      <c r="G592" s="840"/>
      <c r="H592" s="775"/>
      <c r="I592" s="775"/>
      <c r="J592" s="775"/>
      <c r="K592" s="775"/>
      <c r="L592" s="775"/>
      <c r="M592" s="775"/>
      <c r="N592" s="775"/>
      <c r="O592" s="775"/>
      <c r="P592" s="775"/>
      <c r="Q592" s="775"/>
      <c r="R592" s="775"/>
      <c r="S592" s="775"/>
      <c r="T592" s="775"/>
      <c r="U592" s="775"/>
      <c r="V592" s="775"/>
      <c r="W592" s="775"/>
      <c r="X592" s="775"/>
      <c r="Y592" s="775"/>
      <c r="Z592" s="775"/>
    </row>
    <row r="593" spans="1:26" ht="15.75" customHeight="1" x14ac:dyDescent="0.25">
      <c r="A593" s="836"/>
      <c r="B593" s="836"/>
      <c r="C593" s="836"/>
      <c r="D593" s="837"/>
      <c r="E593" s="838"/>
      <c r="F593" s="839"/>
      <c r="G593" s="840"/>
      <c r="H593" s="775"/>
      <c r="I593" s="775"/>
      <c r="J593" s="775"/>
      <c r="K593" s="775"/>
      <c r="L593" s="775"/>
      <c r="M593" s="775"/>
      <c r="N593" s="775"/>
      <c r="O593" s="775"/>
      <c r="P593" s="775"/>
      <c r="Q593" s="775"/>
      <c r="R593" s="775"/>
      <c r="S593" s="775"/>
      <c r="T593" s="775"/>
      <c r="U593" s="775"/>
      <c r="V593" s="775"/>
      <c r="W593" s="775"/>
      <c r="X593" s="775"/>
      <c r="Y593" s="775"/>
      <c r="Z593" s="775"/>
    </row>
    <row r="594" spans="1:26" ht="15.75" customHeight="1" x14ac:dyDescent="0.25">
      <c r="A594" s="836"/>
      <c r="B594" s="836"/>
      <c r="C594" s="836"/>
      <c r="D594" s="837"/>
      <c r="E594" s="838"/>
      <c r="F594" s="839"/>
      <c r="G594" s="840"/>
      <c r="H594" s="775"/>
      <c r="I594" s="775"/>
      <c r="J594" s="775"/>
      <c r="K594" s="775"/>
      <c r="L594" s="775"/>
      <c r="M594" s="775"/>
      <c r="N594" s="775"/>
      <c r="O594" s="775"/>
      <c r="P594" s="775"/>
      <c r="Q594" s="775"/>
      <c r="R594" s="775"/>
      <c r="S594" s="775"/>
      <c r="T594" s="775"/>
      <c r="U594" s="775"/>
      <c r="V594" s="775"/>
      <c r="W594" s="775"/>
      <c r="X594" s="775"/>
      <c r="Y594" s="775"/>
      <c r="Z594" s="775"/>
    </row>
    <row r="595" spans="1:26" ht="15.75" customHeight="1" x14ac:dyDescent="0.25">
      <c r="A595" s="836"/>
      <c r="B595" s="836"/>
      <c r="C595" s="836"/>
      <c r="D595" s="837"/>
      <c r="E595" s="838"/>
      <c r="F595" s="839"/>
      <c r="G595" s="840"/>
      <c r="H595" s="775"/>
      <c r="I595" s="775"/>
      <c r="J595" s="775"/>
      <c r="K595" s="775"/>
      <c r="L595" s="775"/>
      <c r="M595" s="775"/>
      <c r="N595" s="775"/>
      <c r="O595" s="775"/>
      <c r="P595" s="775"/>
      <c r="Q595" s="775"/>
      <c r="R595" s="775"/>
      <c r="S595" s="775"/>
      <c r="T595" s="775"/>
      <c r="U595" s="775"/>
      <c r="V595" s="775"/>
      <c r="W595" s="775"/>
      <c r="X595" s="775"/>
      <c r="Y595" s="775"/>
      <c r="Z595" s="775"/>
    </row>
    <row r="596" spans="1:26" ht="15.75" customHeight="1" x14ac:dyDescent="0.25">
      <c r="A596" s="836"/>
      <c r="B596" s="836"/>
      <c r="C596" s="836"/>
      <c r="D596" s="837"/>
      <c r="E596" s="838"/>
      <c r="F596" s="839"/>
      <c r="G596" s="840"/>
      <c r="H596" s="775"/>
      <c r="I596" s="775"/>
      <c r="J596" s="775"/>
      <c r="K596" s="775"/>
      <c r="L596" s="775"/>
      <c r="M596" s="775"/>
      <c r="N596" s="775"/>
      <c r="O596" s="775"/>
      <c r="P596" s="775"/>
      <c r="Q596" s="775"/>
      <c r="R596" s="775"/>
      <c r="S596" s="775"/>
      <c r="T596" s="775"/>
      <c r="U596" s="775"/>
      <c r="V596" s="775"/>
      <c r="W596" s="775"/>
      <c r="X596" s="775"/>
      <c r="Y596" s="775"/>
      <c r="Z596" s="775"/>
    </row>
    <row r="597" spans="1:26" ht="15.75" customHeight="1" x14ac:dyDescent="0.25">
      <c r="A597" s="836"/>
      <c r="B597" s="836"/>
      <c r="C597" s="836"/>
      <c r="D597" s="837"/>
      <c r="E597" s="838"/>
      <c r="F597" s="839"/>
      <c r="G597" s="840"/>
      <c r="H597" s="775"/>
      <c r="I597" s="775"/>
      <c r="J597" s="775"/>
      <c r="K597" s="775"/>
      <c r="L597" s="775"/>
      <c r="M597" s="775"/>
      <c r="N597" s="775"/>
      <c r="O597" s="775"/>
      <c r="P597" s="775"/>
      <c r="Q597" s="775"/>
      <c r="R597" s="775"/>
      <c r="S597" s="775"/>
      <c r="T597" s="775"/>
      <c r="U597" s="775"/>
      <c r="V597" s="775"/>
      <c r="W597" s="775"/>
      <c r="X597" s="775"/>
      <c r="Y597" s="775"/>
      <c r="Z597" s="775"/>
    </row>
    <row r="598" spans="1:26" ht="15.75" customHeight="1" x14ac:dyDescent="0.25">
      <c r="A598" s="836"/>
      <c r="B598" s="836"/>
      <c r="C598" s="836"/>
      <c r="D598" s="837"/>
      <c r="E598" s="838"/>
      <c r="F598" s="839"/>
      <c r="G598" s="840"/>
      <c r="H598" s="775"/>
      <c r="I598" s="775"/>
      <c r="J598" s="775"/>
      <c r="K598" s="775"/>
      <c r="L598" s="775"/>
      <c r="M598" s="775"/>
      <c r="N598" s="775"/>
      <c r="O598" s="775"/>
      <c r="P598" s="775"/>
      <c r="Q598" s="775"/>
      <c r="R598" s="775"/>
      <c r="S598" s="775"/>
      <c r="T598" s="775"/>
      <c r="U598" s="775"/>
      <c r="V598" s="775"/>
      <c r="W598" s="775"/>
      <c r="X598" s="775"/>
      <c r="Y598" s="775"/>
      <c r="Z598" s="775"/>
    </row>
    <row r="599" spans="1:26" ht="15.75" customHeight="1" x14ac:dyDescent="0.25">
      <c r="A599" s="836"/>
      <c r="B599" s="836"/>
      <c r="C599" s="836"/>
      <c r="D599" s="837"/>
      <c r="E599" s="838"/>
      <c r="F599" s="839"/>
      <c r="G599" s="840"/>
      <c r="H599" s="775"/>
      <c r="I599" s="775"/>
      <c r="J599" s="775"/>
      <c r="K599" s="775"/>
      <c r="L599" s="775"/>
      <c r="M599" s="775"/>
      <c r="N599" s="775"/>
      <c r="O599" s="775"/>
      <c r="P599" s="775"/>
      <c r="Q599" s="775"/>
      <c r="R599" s="775"/>
      <c r="S599" s="775"/>
      <c r="T599" s="775"/>
      <c r="U599" s="775"/>
      <c r="V599" s="775"/>
      <c r="W599" s="775"/>
      <c r="X599" s="775"/>
      <c r="Y599" s="775"/>
      <c r="Z599" s="775"/>
    </row>
    <row r="600" spans="1:26" ht="15.75" customHeight="1" x14ac:dyDescent="0.25">
      <c r="A600" s="836"/>
      <c r="B600" s="836"/>
      <c r="C600" s="836"/>
      <c r="D600" s="837"/>
      <c r="E600" s="838"/>
      <c r="F600" s="839"/>
      <c r="G600" s="840"/>
      <c r="H600" s="775"/>
      <c r="I600" s="775"/>
      <c r="J600" s="775"/>
      <c r="K600" s="775"/>
      <c r="L600" s="775"/>
      <c r="M600" s="775"/>
      <c r="N600" s="775"/>
      <c r="O600" s="775"/>
      <c r="P600" s="775"/>
      <c r="Q600" s="775"/>
      <c r="R600" s="775"/>
      <c r="S600" s="775"/>
      <c r="T600" s="775"/>
      <c r="U600" s="775"/>
      <c r="V600" s="775"/>
      <c r="W600" s="775"/>
      <c r="X600" s="775"/>
      <c r="Y600" s="775"/>
      <c r="Z600" s="775"/>
    </row>
    <row r="601" spans="1:26" ht="15.75" customHeight="1" x14ac:dyDescent="0.25">
      <c r="A601" s="836"/>
      <c r="B601" s="836"/>
      <c r="C601" s="836"/>
      <c r="D601" s="837"/>
      <c r="E601" s="838"/>
      <c r="F601" s="839"/>
      <c r="G601" s="840"/>
      <c r="H601" s="775"/>
      <c r="I601" s="775"/>
      <c r="J601" s="775"/>
      <c r="K601" s="775"/>
      <c r="L601" s="775"/>
      <c r="M601" s="775"/>
      <c r="N601" s="775"/>
      <c r="O601" s="775"/>
      <c r="P601" s="775"/>
      <c r="Q601" s="775"/>
      <c r="R601" s="775"/>
      <c r="S601" s="775"/>
      <c r="T601" s="775"/>
      <c r="U601" s="775"/>
      <c r="V601" s="775"/>
      <c r="W601" s="775"/>
      <c r="X601" s="775"/>
      <c r="Y601" s="775"/>
      <c r="Z601" s="775"/>
    </row>
    <row r="602" spans="1:26" ht="15.75" customHeight="1" x14ac:dyDescent="0.25">
      <c r="A602" s="836"/>
      <c r="B602" s="836"/>
      <c r="C602" s="836"/>
      <c r="D602" s="837"/>
      <c r="E602" s="838"/>
      <c r="F602" s="839"/>
      <c r="G602" s="840"/>
      <c r="H602" s="775"/>
      <c r="I602" s="775"/>
      <c r="J602" s="775"/>
      <c r="K602" s="775"/>
      <c r="L602" s="775"/>
      <c r="M602" s="775"/>
      <c r="N602" s="775"/>
      <c r="O602" s="775"/>
      <c r="P602" s="775"/>
      <c r="Q602" s="775"/>
      <c r="R602" s="775"/>
      <c r="S602" s="775"/>
      <c r="T602" s="775"/>
      <c r="U602" s="775"/>
      <c r="V602" s="775"/>
      <c r="W602" s="775"/>
      <c r="X602" s="775"/>
      <c r="Y602" s="775"/>
      <c r="Z602" s="775"/>
    </row>
    <row r="603" spans="1:26" ht="15.75" customHeight="1" x14ac:dyDescent="0.25">
      <c r="A603" s="836"/>
      <c r="B603" s="836"/>
      <c r="C603" s="836"/>
      <c r="D603" s="837"/>
      <c r="E603" s="838"/>
      <c r="F603" s="839"/>
      <c r="G603" s="840"/>
      <c r="H603" s="775"/>
      <c r="I603" s="775"/>
      <c r="J603" s="775"/>
      <c r="K603" s="775"/>
      <c r="L603" s="775"/>
      <c r="M603" s="775"/>
      <c r="N603" s="775"/>
      <c r="O603" s="775"/>
      <c r="P603" s="775"/>
      <c r="Q603" s="775"/>
      <c r="R603" s="775"/>
      <c r="S603" s="775"/>
      <c r="T603" s="775"/>
      <c r="U603" s="775"/>
      <c r="V603" s="775"/>
      <c r="W603" s="775"/>
      <c r="X603" s="775"/>
      <c r="Y603" s="775"/>
      <c r="Z603" s="775"/>
    </row>
    <row r="604" spans="1:26" ht="15.75" customHeight="1" x14ac:dyDescent="0.25">
      <c r="A604" s="836"/>
      <c r="B604" s="836"/>
      <c r="C604" s="836"/>
      <c r="D604" s="837"/>
      <c r="E604" s="838"/>
      <c r="F604" s="839"/>
      <c r="G604" s="840"/>
      <c r="H604" s="775"/>
      <c r="I604" s="775"/>
      <c r="J604" s="775"/>
      <c r="K604" s="775"/>
      <c r="L604" s="775"/>
      <c r="M604" s="775"/>
      <c r="N604" s="775"/>
      <c r="O604" s="775"/>
      <c r="P604" s="775"/>
      <c r="Q604" s="775"/>
      <c r="R604" s="775"/>
      <c r="S604" s="775"/>
      <c r="T604" s="775"/>
      <c r="U604" s="775"/>
      <c r="V604" s="775"/>
      <c r="W604" s="775"/>
      <c r="X604" s="775"/>
      <c r="Y604" s="775"/>
      <c r="Z604" s="775"/>
    </row>
    <row r="605" spans="1:26" ht="15.75" customHeight="1" x14ac:dyDescent="0.25">
      <c r="A605" s="836"/>
      <c r="B605" s="836"/>
      <c r="C605" s="836"/>
      <c r="D605" s="837"/>
      <c r="E605" s="838"/>
      <c r="F605" s="839"/>
      <c r="G605" s="840"/>
      <c r="H605" s="775"/>
      <c r="I605" s="775"/>
      <c r="J605" s="775"/>
      <c r="K605" s="775"/>
      <c r="L605" s="775"/>
      <c r="M605" s="775"/>
      <c r="N605" s="775"/>
      <c r="O605" s="775"/>
      <c r="P605" s="775"/>
      <c r="Q605" s="775"/>
      <c r="R605" s="775"/>
      <c r="S605" s="775"/>
      <c r="T605" s="775"/>
      <c r="U605" s="775"/>
      <c r="V605" s="775"/>
      <c r="W605" s="775"/>
      <c r="X605" s="775"/>
      <c r="Y605" s="775"/>
      <c r="Z605" s="775"/>
    </row>
    <row r="606" spans="1:26" ht="15.75" customHeight="1" x14ac:dyDescent="0.25">
      <c r="A606" s="836"/>
      <c r="B606" s="836"/>
      <c r="C606" s="836"/>
      <c r="D606" s="837"/>
      <c r="E606" s="838"/>
      <c r="F606" s="839"/>
      <c r="G606" s="840"/>
      <c r="H606" s="775"/>
      <c r="I606" s="775"/>
      <c r="J606" s="775"/>
      <c r="K606" s="775"/>
      <c r="L606" s="775"/>
      <c r="M606" s="775"/>
      <c r="N606" s="775"/>
      <c r="O606" s="775"/>
      <c r="P606" s="775"/>
      <c r="Q606" s="775"/>
      <c r="R606" s="775"/>
      <c r="S606" s="775"/>
      <c r="T606" s="775"/>
      <c r="U606" s="775"/>
      <c r="V606" s="775"/>
      <c r="W606" s="775"/>
      <c r="X606" s="775"/>
      <c r="Y606" s="775"/>
      <c r="Z606" s="775"/>
    </row>
    <row r="607" spans="1:26" ht="15.75" customHeight="1" x14ac:dyDescent="0.25">
      <c r="A607" s="836"/>
      <c r="B607" s="836"/>
      <c r="C607" s="836"/>
      <c r="D607" s="837"/>
      <c r="E607" s="838"/>
      <c r="F607" s="839"/>
      <c r="G607" s="840"/>
      <c r="H607" s="775"/>
      <c r="I607" s="775"/>
      <c r="J607" s="775"/>
      <c r="K607" s="775"/>
      <c r="L607" s="775"/>
      <c r="M607" s="775"/>
      <c r="N607" s="775"/>
      <c r="O607" s="775"/>
      <c r="P607" s="775"/>
      <c r="Q607" s="775"/>
      <c r="R607" s="775"/>
      <c r="S607" s="775"/>
      <c r="T607" s="775"/>
      <c r="U607" s="775"/>
      <c r="V607" s="775"/>
      <c r="W607" s="775"/>
      <c r="X607" s="775"/>
      <c r="Y607" s="775"/>
      <c r="Z607" s="775"/>
    </row>
    <row r="608" spans="1:26" ht="15.75" customHeight="1" x14ac:dyDescent="0.25">
      <c r="A608" s="836"/>
      <c r="B608" s="836"/>
      <c r="C608" s="836"/>
      <c r="D608" s="837"/>
      <c r="E608" s="838"/>
      <c r="F608" s="839"/>
      <c r="G608" s="840"/>
      <c r="H608" s="775"/>
      <c r="I608" s="775"/>
      <c r="J608" s="775"/>
      <c r="K608" s="775"/>
      <c r="L608" s="775"/>
      <c r="M608" s="775"/>
      <c r="N608" s="775"/>
      <c r="O608" s="775"/>
      <c r="P608" s="775"/>
      <c r="Q608" s="775"/>
      <c r="R608" s="775"/>
      <c r="S608" s="775"/>
      <c r="T608" s="775"/>
      <c r="U608" s="775"/>
      <c r="V608" s="775"/>
      <c r="W608" s="775"/>
      <c r="X608" s="775"/>
      <c r="Y608" s="775"/>
      <c r="Z608" s="775"/>
    </row>
    <row r="609" spans="1:26" ht="15.75" customHeight="1" x14ac:dyDescent="0.25">
      <c r="A609" s="836"/>
      <c r="B609" s="836"/>
      <c r="C609" s="836"/>
      <c r="D609" s="837"/>
      <c r="E609" s="838"/>
      <c r="F609" s="839"/>
      <c r="G609" s="840"/>
      <c r="H609" s="775"/>
      <c r="I609" s="775"/>
      <c r="J609" s="775"/>
      <c r="K609" s="775"/>
      <c r="L609" s="775"/>
      <c r="M609" s="775"/>
      <c r="N609" s="775"/>
      <c r="O609" s="775"/>
      <c r="P609" s="775"/>
      <c r="Q609" s="775"/>
      <c r="R609" s="775"/>
      <c r="S609" s="775"/>
      <c r="T609" s="775"/>
      <c r="U609" s="775"/>
      <c r="V609" s="775"/>
      <c r="W609" s="775"/>
      <c r="X609" s="775"/>
      <c r="Y609" s="775"/>
      <c r="Z609" s="775"/>
    </row>
    <row r="610" spans="1:26" ht="15.75" customHeight="1" x14ac:dyDescent="0.25">
      <c r="A610" s="836"/>
      <c r="B610" s="836"/>
      <c r="C610" s="836"/>
      <c r="D610" s="837"/>
      <c r="E610" s="838"/>
      <c r="F610" s="839"/>
      <c r="G610" s="840"/>
      <c r="H610" s="775"/>
      <c r="I610" s="775"/>
      <c r="J610" s="775"/>
      <c r="K610" s="775"/>
      <c r="L610" s="775"/>
      <c r="M610" s="775"/>
      <c r="N610" s="775"/>
      <c r="O610" s="775"/>
      <c r="P610" s="775"/>
      <c r="Q610" s="775"/>
      <c r="R610" s="775"/>
      <c r="S610" s="775"/>
      <c r="T610" s="775"/>
      <c r="U610" s="775"/>
      <c r="V610" s="775"/>
      <c r="W610" s="775"/>
      <c r="X610" s="775"/>
      <c r="Y610" s="775"/>
      <c r="Z610" s="775"/>
    </row>
    <row r="611" spans="1:26" ht="15.75" customHeight="1" x14ac:dyDescent="0.25">
      <c r="A611" s="836"/>
      <c r="B611" s="836"/>
      <c r="C611" s="836"/>
      <c r="D611" s="837"/>
      <c r="E611" s="838"/>
      <c r="F611" s="839"/>
      <c r="G611" s="840"/>
      <c r="H611" s="775"/>
      <c r="I611" s="775"/>
      <c r="J611" s="775"/>
      <c r="K611" s="775"/>
      <c r="L611" s="775"/>
      <c r="M611" s="775"/>
      <c r="N611" s="775"/>
      <c r="O611" s="775"/>
      <c r="P611" s="775"/>
      <c r="Q611" s="775"/>
      <c r="R611" s="775"/>
      <c r="S611" s="775"/>
      <c r="T611" s="775"/>
      <c r="U611" s="775"/>
      <c r="V611" s="775"/>
      <c r="W611" s="775"/>
      <c r="X611" s="775"/>
      <c r="Y611" s="775"/>
      <c r="Z611" s="775"/>
    </row>
    <row r="612" spans="1:26" ht="15.75" customHeight="1" x14ac:dyDescent="0.25">
      <c r="A612" s="836"/>
      <c r="B612" s="836"/>
      <c r="C612" s="836"/>
      <c r="D612" s="837"/>
      <c r="E612" s="838"/>
      <c r="F612" s="839"/>
      <c r="G612" s="840"/>
      <c r="H612" s="775"/>
      <c r="I612" s="775"/>
      <c r="J612" s="775"/>
      <c r="K612" s="775"/>
      <c r="L612" s="775"/>
      <c r="M612" s="775"/>
      <c r="N612" s="775"/>
      <c r="O612" s="775"/>
      <c r="P612" s="775"/>
      <c r="Q612" s="775"/>
      <c r="R612" s="775"/>
      <c r="S612" s="775"/>
      <c r="T612" s="775"/>
      <c r="U612" s="775"/>
      <c r="V612" s="775"/>
      <c r="W612" s="775"/>
      <c r="X612" s="775"/>
      <c r="Y612" s="775"/>
      <c r="Z612" s="775"/>
    </row>
    <row r="613" spans="1:26" ht="15.75" customHeight="1" x14ac:dyDescent="0.25">
      <c r="A613" s="836"/>
      <c r="B613" s="836"/>
      <c r="C613" s="836"/>
      <c r="D613" s="837"/>
      <c r="E613" s="838"/>
      <c r="F613" s="839"/>
      <c r="G613" s="840"/>
      <c r="H613" s="775"/>
      <c r="I613" s="775"/>
      <c r="J613" s="775"/>
      <c r="K613" s="775"/>
      <c r="L613" s="775"/>
      <c r="M613" s="775"/>
      <c r="N613" s="775"/>
      <c r="O613" s="775"/>
      <c r="P613" s="775"/>
      <c r="Q613" s="775"/>
      <c r="R613" s="775"/>
      <c r="S613" s="775"/>
      <c r="T613" s="775"/>
      <c r="U613" s="775"/>
      <c r="V613" s="775"/>
      <c r="W613" s="775"/>
      <c r="X613" s="775"/>
      <c r="Y613" s="775"/>
      <c r="Z613" s="775"/>
    </row>
    <row r="614" spans="1:26" ht="15.75" customHeight="1" x14ac:dyDescent="0.25">
      <c r="A614" s="836"/>
      <c r="B614" s="836"/>
      <c r="C614" s="836"/>
      <c r="D614" s="837"/>
      <c r="E614" s="838"/>
      <c r="F614" s="839"/>
      <c r="G614" s="840"/>
      <c r="H614" s="775"/>
      <c r="I614" s="775"/>
      <c r="J614" s="775"/>
      <c r="K614" s="775"/>
      <c r="L614" s="775"/>
      <c r="M614" s="775"/>
      <c r="N614" s="775"/>
      <c r="O614" s="775"/>
      <c r="P614" s="775"/>
      <c r="Q614" s="775"/>
      <c r="R614" s="775"/>
      <c r="S614" s="775"/>
      <c r="T614" s="775"/>
      <c r="U614" s="775"/>
      <c r="V614" s="775"/>
      <c r="W614" s="775"/>
      <c r="X614" s="775"/>
      <c r="Y614" s="775"/>
      <c r="Z614" s="775"/>
    </row>
    <row r="615" spans="1:26" ht="15.75" customHeight="1" x14ac:dyDescent="0.25">
      <c r="A615" s="836"/>
      <c r="B615" s="836"/>
      <c r="C615" s="836"/>
      <c r="D615" s="837"/>
      <c r="E615" s="838"/>
      <c r="F615" s="839"/>
      <c r="G615" s="840"/>
      <c r="H615" s="775"/>
      <c r="I615" s="775"/>
      <c r="J615" s="775"/>
      <c r="K615" s="775"/>
      <c r="L615" s="775"/>
      <c r="M615" s="775"/>
      <c r="N615" s="775"/>
      <c r="O615" s="775"/>
      <c r="P615" s="775"/>
      <c r="Q615" s="775"/>
      <c r="R615" s="775"/>
      <c r="S615" s="775"/>
      <c r="T615" s="775"/>
      <c r="U615" s="775"/>
      <c r="V615" s="775"/>
      <c r="W615" s="775"/>
      <c r="X615" s="775"/>
      <c r="Y615" s="775"/>
      <c r="Z615" s="775"/>
    </row>
    <row r="616" spans="1:26" ht="15.75" customHeight="1" x14ac:dyDescent="0.25">
      <c r="A616" s="836"/>
      <c r="B616" s="836"/>
      <c r="C616" s="836"/>
      <c r="D616" s="837"/>
      <c r="E616" s="838"/>
      <c r="F616" s="839"/>
      <c r="G616" s="840"/>
      <c r="H616" s="775"/>
      <c r="I616" s="775"/>
      <c r="J616" s="775"/>
      <c r="K616" s="775"/>
      <c r="L616" s="775"/>
      <c r="M616" s="775"/>
      <c r="N616" s="775"/>
      <c r="O616" s="775"/>
      <c r="P616" s="775"/>
      <c r="Q616" s="775"/>
      <c r="R616" s="775"/>
      <c r="S616" s="775"/>
      <c r="T616" s="775"/>
      <c r="U616" s="775"/>
      <c r="V616" s="775"/>
      <c r="W616" s="775"/>
      <c r="X616" s="775"/>
      <c r="Y616" s="775"/>
      <c r="Z616" s="775"/>
    </row>
    <row r="617" spans="1:26" ht="15.75" customHeight="1" x14ac:dyDescent="0.25">
      <c r="A617" s="836"/>
      <c r="B617" s="836"/>
      <c r="C617" s="836"/>
      <c r="D617" s="837"/>
      <c r="E617" s="838"/>
      <c r="F617" s="839"/>
      <c r="G617" s="840"/>
      <c r="H617" s="775"/>
      <c r="I617" s="775"/>
      <c r="J617" s="775"/>
      <c r="K617" s="775"/>
      <c r="L617" s="775"/>
      <c r="M617" s="775"/>
      <c r="N617" s="775"/>
      <c r="O617" s="775"/>
      <c r="P617" s="775"/>
      <c r="Q617" s="775"/>
      <c r="R617" s="775"/>
      <c r="S617" s="775"/>
      <c r="T617" s="775"/>
      <c r="U617" s="775"/>
      <c r="V617" s="775"/>
      <c r="W617" s="775"/>
      <c r="X617" s="775"/>
      <c r="Y617" s="775"/>
      <c r="Z617" s="775"/>
    </row>
    <row r="618" spans="1:26" ht="15.75" customHeight="1" x14ac:dyDescent="0.25">
      <c r="A618" s="836"/>
      <c r="B618" s="836"/>
      <c r="C618" s="836"/>
      <c r="D618" s="837"/>
      <c r="E618" s="838"/>
      <c r="F618" s="839"/>
      <c r="G618" s="840"/>
      <c r="H618" s="775"/>
      <c r="I618" s="775"/>
      <c r="J618" s="775"/>
      <c r="K618" s="775"/>
      <c r="L618" s="775"/>
      <c r="M618" s="775"/>
      <c r="N618" s="775"/>
      <c r="O618" s="775"/>
      <c r="P618" s="775"/>
      <c r="Q618" s="775"/>
      <c r="R618" s="775"/>
      <c r="S618" s="775"/>
      <c r="T618" s="775"/>
      <c r="U618" s="775"/>
      <c r="V618" s="775"/>
      <c r="W618" s="775"/>
      <c r="X618" s="775"/>
      <c r="Y618" s="775"/>
      <c r="Z618" s="775"/>
    </row>
    <row r="619" spans="1:26" ht="15.75" customHeight="1" x14ac:dyDescent="0.25">
      <c r="A619" s="836"/>
      <c r="B619" s="836"/>
      <c r="C619" s="836"/>
      <c r="D619" s="837"/>
      <c r="E619" s="838"/>
      <c r="F619" s="839"/>
      <c r="G619" s="840"/>
      <c r="H619" s="775"/>
      <c r="I619" s="775"/>
      <c r="J619" s="775"/>
      <c r="K619" s="775"/>
      <c r="L619" s="775"/>
      <c r="M619" s="775"/>
      <c r="N619" s="775"/>
      <c r="O619" s="775"/>
      <c r="P619" s="775"/>
      <c r="Q619" s="775"/>
      <c r="R619" s="775"/>
      <c r="S619" s="775"/>
      <c r="T619" s="775"/>
      <c r="U619" s="775"/>
      <c r="V619" s="775"/>
      <c r="W619" s="775"/>
      <c r="X619" s="775"/>
      <c r="Y619" s="775"/>
      <c r="Z619" s="775"/>
    </row>
    <row r="620" spans="1:26" ht="15.75" customHeight="1" x14ac:dyDescent="0.25">
      <c r="A620" s="836"/>
      <c r="B620" s="836"/>
      <c r="C620" s="836"/>
      <c r="D620" s="837"/>
      <c r="E620" s="838"/>
      <c r="F620" s="839"/>
      <c r="G620" s="840"/>
      <c r="H620" s="775"/>
      <c r="I620" s="775"/>
      <c r="J620" s="775"/>
      <c r="K620" s="775"/>
      <c r="L620" s="775"/>
      <c r="M620" s="775"/>
      <c r="N620" s="775"/>
      <c r="O620" s="775"/>
      <c r="P620" s="775"/>
      <c r="Q620" s="775"/>
      <c r="R620" s="775"/>
      <c r="S620" s="775"/>
      <c r="T620" s="775"/>
      <c r="U620" s="775"/>
      <c r="V620" s="775"/>
      <c r="W620" s="775"/>
      <c r="X620" s="775"/>
      <c r="Y620" s="775"/>
      <c r="Z620" s="775"/>
    </row>
    <row r="621" spans="1:26" ht="15.75" customHeight="1" x14ac:dyDescent="0.25">
      <c r="A621" s="836"/>
      <c r="B621" s="836"/>
      <c r="C621" s="836"/>
      <c r="D621" s="837"/>
      <c r="E621" s="838"/>
      <c r="F621" s="839"/>
      <c r="G621" s="840"/>
      <c r="H621" s="775"/>
      <c r="I621" s="775"/>
      <c r="J621" s="775"/>
      <c r="K621" s="775"/>
      <c r="L621" s="775"/>
      <c r="M621" s="775"/>
      <c r="N621" s="775"/>
      <c r="O621" s="775"/>
      <c r="P621" s="775"/>
      <c r="Q621" s="775"/>
      <c r="R621" s="775"/>
      <c r="S621" s="775"/>
      <c r="T621" s="775"/>
      <c r="U621" s="775"/>
      <c r="V621" s="775"/>
      <c r="W621" s="775"/>
      <c r="X621" s="775"/>
      <c r="Y621" s="775"/>
      <c r="Z621" s="775"/>
    </row>
    <row r="622" spans="1:26" ht="15.75" customHeight="1" x14ac:dyDescent="0.25">
      <c r="A622" s="836"/>
      <c r="B622" s="836"/>
      <c r="C622" s="836"/>
      <c r="D622" s="837"/>
      <c r="E622" s="838"/>
      <c r="F622" s="839"/>
      <c r="G622" s="840"/>
      <c r="H622" s="775"/>
      <c r="I622" s="775"/>
      <c r="J622" s="775"/>
      <c r="K622" s="775"/>
      <c r="L622" s="775"/>
      <c r="M622" s="775"/>
      <c r="N622" s="775"/>
      <c r="O622" s="775"/>
      <c r="P622" s="775"/>
      <c r="Q622" s="775"/>
      <c r="R622" s="775"/>
      <c r="S622" s="775"/>
      <c r="T622" s="775"/>
      <c r="U622" s="775"/>
      <c r="V622" s="775"/>
      <c r="W622" s="775"/>
      <c r="X622" s="775"/>
      <c r="Y622" s="775"/>
      <c r="Z622" s="775"/>
    </row>
    <row r="623" spans="1:26" ht="15.75" customHeight="1" x14ac:dyDescent="0.25">
      <c r="A623" s="836"/>
      <c r="B623" s="836"/>
      <c r="C623" s="836"/>
      <c r="D623" s="837"/>
      <c r="E623" s="838"/>
      <c r="F623" s="839"/>
      <c r="G623" s="840"/>
      <c r="H623" s="775"/>
      <c r="I623" s="775"/>
      <c r="J623" s="775"/>
      <c r="K623" s="775"/>
      <c r="L623" s="775"/>
      <c r="M623" s="775"/>
      <c r="N623" s="775"/>
      <c r="O623" s="775"/>
      <c r="P623" s="775"/>
      <c r="Q623" s="775"/>
      <c r="R623" s="775"/>
      <c r="S623" s="775"/>
      <c r="T623" s="775"/>
      <c r="U623" s="775"/>
      <c r="V623" s="775"/>
      <c r="W623" s="775"/>
      <c r="X623" s="775"/>
      <c r="Y623" s="775"/>
      <c r="Z623" s="775"/>
    </row>
    <row r="624" spans="1:26" ht="15.75" customHeight="1" x14ac:dyDescent="0.25">
      <c r="A624" s="836"/>
      <c r="B624" s="836"/>
      <c r="C624" s="836"/>
      <c r="D624" s="837"/>
      <c r="E624" s="838"/>
      <c r="F624" s="839"/>
      <c r="G624" s="840"/>
      <c r="H624" s="775"/>
      <c r="I624" s="775"/>
      <c r="J624" s="775"/>
      <c r="K624" s="775"/>
      <c r="L624" s="775"/>
      <c r="M624" s="775"/>
      <c r="N624" s="775"/>
      <c r="O624" s="775"/>
      <c r="P624" s="775"/>
      <c r="Q624" s="775"/>
      <c r="R624" s="775"/>
      <c r="S624" s="775"/>
      <c r="T624" s="775"/>
      <c r="U624" s="775"/>
      <c r="V624" s="775"/>
      <c r="W624" s="775"/>
      <c r="X624" s="775"/>
      <c r="Y624" s="775"/>
      <c r="Z624" s="775"/>
    </row>
    <row r="625" spans="1:26" ht="15.75" customHeight="1" x14ac:dyDescent="0.25">
      <c r="A625" s="836"/>
      <c r="B625" s="836"/>
      <c r="C625" s="836"/>
      <c r="D625" s="837"/>
      <c r="E625" s="838"/>
      <c r="F625" s="839"/>
      <c r="G625" s="840"/>
      <c r="H625" s="775"/>
      <c r="I625" s="775"/>
      <c r="J625" s="775"/>
      <c r="K625" s="775"/>
      <c r="L625" s="775"/>
      <c r="M625" s="775"/>
      <c r="N625" s="775"/>
      <c r="O625" s="775"/>
      <c r="P625" s="775"/>
      <c r="Q625" s="775"/>
      <c r="R625" s="775"/>
      <c r="S625" s="775"/>
      <c r="T625" s="775"/>
      <c r="U625" s="775"/>
      <c r="V625" s="775"/>
      <c r="W625" s="775"/>
      <c r="X625" s="775"/>
      <c r="Y625" s="775"/>
      <c r="Z625" s="775"/>
    </row>
    <row r="626" spans="1:26" ht="15.75" customHeight="1" x14ac:dyDescent="0.25">
      <c r="A626" s="836"/>
      <c r="B626" s="836"/>
      <c r="C626" s="836"/>
      <c r="D626" s="837"/>
      <c r="E626" s="838"/>
      <c r="F626" s="839"/>
      <c r="G626" s="840"/>
      <c r="H626" s="775"/>
      <c r="I626" s="775"/>
      <c r="J626" s="775"/>
      <c r="K626" s="775"/>
      <c r="L626" s="775"/>
      <c r="M626" s="775"/>
      <c r="N626" s="775"/>
      <c r="O626" s="775"/>
      <c r="P626" s="775"/>
      <c r="Q626" s="775"/>
      <c r="R626" s="775"/>
      <c r="S626" s="775"/>
      <c r="T626" s="775"/>
      <c r="U626" s="775"/>
      <c r="V626" s="775"/>
      <c r="W626" s="775"/>
      <c r="X626" s="775"/>
      <c r="Y626" s="775"/>
      <c r="Z626" s="775"/>
    </row>
    <row r="627" spans="1:26" ht="15.75" customHeight="1" x14ac:dyDescent="0.25">
      <c r="A627" s="836"/>
      <c r="B627" s="836"/>
      <c r="C627" s="836"/>
      <c r="D627" s="837"/>
      <c r="E627" s="838"/>
      <c r="F627" s="839"/>
      <c r="G627" s="840"/>
      <c r="H627" s="775"/>
      <c r="I627" s="775"/>
      <c r="J627" s="775"/>
      <c r="K627" s="775"/>
      <c r="L627" s="775"/>
      <c r="M627" s="775"/>
      <c r="N627" s="775"/>
      <c r="O627" s="775"/>
      <c r="P627" s="775"/>
      <c r="Q627" s="775"/>
      <c r="R627" s="775"/>
      <c r="S627" s="775"/>
      <c r="T627" s="775"/>
      <c r="U627" s="775"/>
      <c r="V627" s="775"/>
      <c r="W627" s="775"/>
      <c r="X627" s="775"/>
      <c r="Y627" s="775"/>
      <c r="Z627" s="775"/>
    </row>
    <row r="628" spans="1:26" ht="15.75" customHeight="1" x14ac:dyDescent="0.25">
      <c r="A628" s="836"/>
      <c r="B628" s="836"/>
      <c r="C628" s="836"/>
      <c r="D628" s="837"/>
      <c r="E628" s="838"/>
      <c r="F628" s="839"/>
      <c r="G628" s="840"/>
      <c r="H628" s="775"/>
      <c r="I628" s="775"/>
      <c r="J628" s="775"/>
      <c r="K628" s="775"/>
      <c r="L628" s="775"/>
      <c r="M628" s="775"/>
      <c r="N628" s="775"/>
      <c r="O628" s="775"/>
      <c r="P628" s="775"/>
      <c r="Q628" s="775"/>
      <c r="R628" s="775"/>
      <c r="S628" s="775"/>
      <c r="T628" s="775"/>
      <c r="U628" s="775"/>
      <c r="V628" s="775"/>
      <c r="W628" s="775"/>
      <c r="X628" s="775"/>
      <c r="Y628" s="775"/>
      <c r="Z628" s="775"/>
    </row>
    <row r="629" spans="1:26" ht="15.75" customHeight="1" x14ac:dyDescent="0.25">
      <c r="A629" s="836"/>
      <c r="B629" s="836"/>
      <c r="C629" s="836"/>
      <c r="D629" s="837"/>
      <c r="E629" s="838"/>
      <c r="F629" s="839"/>
      <c r="G629" s="840"/>
      <c r="H629" s="775"/>
      <c r="I629" s="775"/>
      <c r="J629" s="775"/>
      <c r="K629" s="775"/>
      <c r="L629" s="775"/>
      <c r="M629" s="775"/>
      <c r="N629" s="775"/>
      <c r="O629" s="775"/>
      <c r="P629" s="775"/>
      <c r="Q629" s="775"/>
      <c r="R629" s="775"/>
      <c r="S629" s="775"/>
      <c r="T629" s="775"/>
      <c r="U629" s="775"/>
      <c r="V629" s="775"/>
      <c r="W629" s="775"/>
      <c r="X629" s="775"/>
      <c r="Y629" s="775"/>
      <c r="Z629" s="775"/>
    </row>
    <row r="630" spans="1:26" ht="15.75" customHeight="1" x14ac:dyDescent="0.25">
      <c r="A630" s="836"/>
      <c r="B630" s="836"/>
      <c r="C630" s="836"/>
      <c r="D630" s="837"/>
      <c r="E630" s="838"/>
      <c r="F630" s="839"/>
      <c r="G630" s="840"/>
      <c r="H630" s="775"/>
      <c r="I630" s="775"/>
      <c r="J630" s="775"/>
      <c r="K630" s="775"/>
      <c r="L630" s="775"/>
      <c r="M630" s="775"/>
      <c r="N630" s="775"/>
      <c r="O630" s="775"/>
      <c r="P630" s="775"/>
      <c r="Q630" s="775"/>
      <c r="R630" s="775"/>
      <c r="S630" s="775"/>
      <c r="T630" s="775"/>
      <c r="U630" s="775"/>
      <c r="V630" s="775"/>
      <c r="W630" s="775"/>
      <c r="X630" s="775"/>
      <c r="Y630" s="775"/>
      <c r="Z630" s="775"/>
    </row>
    <row r="631" spans="1:26" ht="15.75" customHeight="1" x14ac:dyDescent="0.25">
      <c r="A631" s="836"/>
      <c r="B631" s="836"/>
      <c r="C631" s="836"/>
      <c r="D631" s="837"/>
      <c r="E631" s="838"/>
      <c r="F631" s="839"/>
      <c r="G631" s="840"/>
      <c r="H631" s="775"/>
      <c r="I631" s="775"/>
      <c r="J631" s="775"/>
      <c r="K631" s="775"/>
      <c r="L631" s="775"/>
      <c r="M631" s="775"/>
      <c r="N631" s="775"/>
      <c r="O631" s="775"/>
      <c r="P631" s="775"/>
      <c r="Q631" s="775"/>
      <c r="R631" s="775"/>
      <c r="S631" s="775"/>
      <c r="T631" s="775"/>
      <c r="U631" s="775"/>
      <c r="V631" s="775"/>
      <c r="W631" s="775"/>
      <c r="X631" s="775"/>
      <c r="Y631" s="775"/>
      <c r="Z631" s="775"/>
    </row>
    <row r="632" spans="1:26" ht="15.75" customHeight="1" x14ac:dyDescent="0.25">
      <c r="A632" s="836"/>
      <c r="B632" s="836"/>
      <c r="C632" s="836"/>
      <c r="D632" s="837"/>
      <c r="E632" s="838"/>
      <c r="F632" s="839"/>
      <c r="G632" s="840"/>
      <c r="H632" s="775"/>
      <c r="I632" s="775"/>
      <c r="J632" s="775"/>
      <c r="K632" s="775"/>
      <c r="L632" s="775"/>
      <c r="M632" s="775"/>
      <c r="N632" s="775"/>
      <c r="O632" s="775"/>
      <c r="P632" s="775"/>
      <c r="Q632" s="775"/>
      <c r="R632" s="775"/>
      <c r="S632" s="775"/>
      <c r="T632" s="775"/>
      <c r="U632" s="775"/>
      <c r="V632" s="775"/>
      <c r="W632" s="775"/>
      <c r="X632" s="775"/>
      <c r="Y632" s="775"/>
      <c r="Z632" s="775"/>
    </row>
    <row r="633" spans="1:26" ht="15.75" customHeight="1" x14ac:dyDescent="0.25">
      <c r="A633" s="836"/>
      <c r="B633" s="836"/>
      <c r="C633" s="836"/>
      <c r="D633" s="837"/>
      <c r="E633" s="838"/>
      <c r="F633" s="839"/>
      <c r="G633" s="840"/>
      <c r="H633" s="775"/>
      <c r="I633" s="775"/>
      <c r="J633" s="775"/>
      <c r="K633" s="775"/>
      <c r="L633" s="775"/>
      <c r="M633" s="775"/>
      <c r="N633" s="775"/>
      <c r="O633" s="775"/>
      <c r="P633" s="775"/>
      <c r="Q633" s="775"/>
      <c r="R633" s="775"/>
      <c r="S633" s="775"/>
      <c r="T633" s="775"/>
      <c r="U633" s="775"/>
      <c r="V633" s="775"/>
      <c r="W633" s="775"/>
      <c r="X633" s="775"/>
      <c r="Y633" s="775"/>
      <c r="Z633" s="775"/>
    </row>
    <row r="634" spans="1:26" ht="15.75" customHeight="1" x14ac:dyDescent="0.25">
      <c r="A634" s="836"/>
      <c r="B634" s="836"/>
      <c r="C634" s="836"/>
      <c r="D634" s="837"/>
      <c r="E634" s="838"/>
      <c r="F634" s="839"/>
      <c r="G634" s="840"/>
      <c r="H634" s="775"/>
      <c r="I634" s="775"/>
      <c r="J634" s="775"/>
      <c r="K634" s="775"/>
      <c r="L634" s="775"/>
      <c r="M634" s="775"/>
      <c r="N634" s="775"/>
      <c r="O634" s="775"/>
      <c r="P634" s="775"/>
      <c r="Q634" s="775"/>
      <c r="R634" s="775"/>
      <c r="S634" s="775"/>
      <c r="T634" s="775"/>
      <c r="U634" s="775"/>
      <c r="V634" s="775"/>
      <c r="W634" s="775"/>
      <c r="X634" s="775"/>
      <c r="Y634" s="775"/>
      <c r="Z634" s="775"/>
    </row>
    <row r="635" spans="1:26" ht="15.75" customHeight="1" x14ac:dyDescent="0.25">
      <c r="A635" s="836"/>
      <c r="B635" s="836"/>
      <c r="C635" s="836"/>
      <c r="D635" s="837"/>
      <c r="E635" s="838"/>
      <c r="F635" s="839"/>
      <c r="G635" s="840"/>
      <c r="H635" s="775"/>
      <c r="I635" s="775"/>
      <c r="J635" s="775"/>
      <c r="K635" s="775"/>
      <c r="L635" s="775"/>
      <c r="M635" s="775"/>
      <c r="N635" s="775"/>
      <c r="O635" s="775"/>
      <c r="P635" s="775"/>
      <c r="Q635" s="775"/>
      <c r="R635" s="775"/>
      <c r="S635" s="775"/>
      <c r="T635" s="775"/>
      <c r="U635" s="775"/>
      <c r="V635" s="775"/>
      <c r="W635" s="775"/>
      <c r="X635" s="775"/>
      <c r="Y635" s="775"/>
      <c r="Z635" s="775"/>
    </row>
    <row r="636" spans="1:26" ht="15.75" customHeight="1" x14ac:dyDescent="0.25">
      <c r="A636" s="836"/>
      <c r="B636" s="836"/>
      <c r="C636" s="836"/>
      <c r="D636" s="837"/>
      <c r="E636" s="838"/>
      <c r="F636" s="839"/>
      <c r="G636" s="840"/>
      <c r="H636" s="775"/>
      <c r="I636" s="775"/>
      <c r="J636" s="775"/>
      <c r="K636" s="775"/>
      <c r="L636" s="775"/>
      <c r="M636" s="775"/>
      <c r="N636" s="775"/>
      <c r="O636" s="775"/>
      <c r="P636" s="775"/>
      <c r="Q636" s="775"/>
      <c r="R636" s="775"/>
      <c r="S636" s="775"/>
      <c r="T636" s="775"/>
      <c r="U636" s="775"/>
      <c r="V636" s="775"/>
      <c r="W636" s="775"/>
      <c r="X636" s="775"/>
      <c r="Y636" s="775"/>
      <c r="Z636" s="775"/>
    </row>
    <row r="637" spans="1:26" ht="15.75" customHeight="1" x14ac:dyDescent="0.25">
      <c r="A637" s="836"/>
      <c r="B637" s="836"/>
      <c r="C637" s="836"/>
      <c r="D637" s="837"/>
      <c r="E637" s="838"/>
      <c r="F637" s="839"/>
      <c r="G637" s="840"/>
      <c r="H637" s="775"/>
      <c r="I637" s="775"/>
      <c r="J637" s="775"/>
      <c r="K637" s="775"/>
      <c r="L637" s="775"/>
      <c r="M637" s="775"/>
      <c r="N637" s="775"/>
      <c r="O637" s="775"/>
      <c r="P637" s="775"/>
      <c r="Q637" s="775"/>
      <c r="R637" s="775"/>
      <c r="S637" s="775"/>
      <c r="T637" s="775"/>
      <c r="U637" s="775"/>
      <c r="V637" s="775"/>
      <c r="W637" s="775"/>
      <c r="X637" s="775"/>
      <c r="Y637" s="775"/>
      <c r="Z637" s="775"/>
    </row>
    <row r="638" spans="1:26" ht="15.75" customHeight="1" x14ac:dyDescent="0.25">
      <c r="A638" s="836"/>
      <c r="B638" s="836"/>
      <c r="C638" s="836"/>
      <c r="D638" s="837"/>
      <c r="E638" s="838"/>
      <c r="F638" s="839"/>
      <c r="G638" s="840"/>
      <c r="H638" s="775"/>
      <c r="I638" s="775"/>
      <c r="J638" s="775"/>
      <c r="K638" s="775"/>
      <c r="L638" s="775"/>
      <c r="M638" s="775"/>
      <c r="N638" s="775"/>
      <c r="O638" s="775"/>
      <c r="P638" s="775"/>
      <c r="Q638" s="775"/>
      <c r="R638" s="775"/>
      <c r="S638" s="775"/>
      <c r="T638" s="775"/>
      <c r="U638" s="775"/>
      <c r="V638" s="775"/>
      <c r="W638" s="775"/>
      <c r="X638" s="775"/>
      <c r="Y638" s="775"/>
      <c r="Z638" s="775"/>
    </row>
    <row r="639" spans="1:26" ht="15.75" customHeight="1" x14ac:dyDescent="0.25">
      <c r="A639" s="836"/>
      <c r="B639" s="836"/>
      <c r="C639" s="836"/>
      <c r="D639" s="837"/>
      <c r="E639" s="838"/>
      <c r="F639" s="839"/>
      <c r="G639" s="840"/>
      <c r="H639" s="775"/>
      <c r="I639" s="775"/>
      <c r="J639" s="775"/>
      <c r="K639" s="775"/>
      <c r="L639" s="775"/>
      <c r="M639" s="775"/>
      <c r="N639" s="775"/>
      <c r="O639" s="775"/>
      <c r="P639" s="775"/>
      <c r="Q639" s="775"/>
      <c r="R639" s="775"/>
      <c r="S639" s="775"/>
      <c r="T639" s="775"/>
      <c r="U639" s="775"/>
      <c r="V639" s="775"/>
      <c r="W639" s="775"/>
      <c r="X639" s="775"/>
      <c r="Y639" s="775"/>
      <c r="Z639" s="775"/>
    </row>
    <row r="640" spans="1:26" ht="15.75" customHeight="1" x14ac:dyDescent="0.25">
      <c r="A640" s="836"/>
      <c r="B640" s="836"/>
      <c r="C640" s="836"/>
      <c r="D640" s="837"/>
      <c r="E640" s="838"/>
      <c r="F640" s="839"/>
      <c r="G640" s="840"/>
      <c r="H640" s="775"/>
      <c r="I640" s="775"/>
      <c r="J640" s="775"/>
      <c r="K640" s="775"/>
      <c r="L640" s="775"/>
      <c r="M640" s="775"/>
      <c r="N640" s="775"/>
      <c r="O640" s="775"/>
      <c r="P640" s="775"/>
      <c r="Q640" s="775"/>
      <c r="R640" s="775"/>
      <c r="S640" s="775"/>
      <c r="T640" s="775"/>
      <c r="U640" s="775"/>
      <c r="V640" s="775"/>
      <c r="W640" s="775"/>
      <c r="X640" s="775"/>
      <c r="Y640" s="775"/>
      <c r="Z640" s="775"/>
    </row>
    <row r="641" spans="1:26" ht="15.75" customHeight="1" x14ac:dyDescent="0.25">
      <c r="A641" s="836"/>
      <c r="B641" s="836"/>
      <c r="C641" s="836"/>
      <c r="D641" s="837"/>
      <c r="E641" s="838"/>
      <c r="F641" s="839"/>
      <c r="G641" s="840"/>
      <c r="H641" s="775"/>
      <c r="I641" s="775"/>
      <c r="J641" s="775"/>
      <c r="K641" s="775"/>
      <c r="L641" s="775"/>
      <c r="M641" s="775"/>
      <c r="N641" s="775"/>
      <c r="O641" s="775"/>
      <c r="P641" s="775"/>
      <c r="Q641" s="775"/>
      <c r="R641" s="775"/>
      <c r="S641" s="775"/>
      <c r="T641" s="775"/>
      <c r="U641" s="775"/>
      <c r="V641" s="775"/>
      <c r="W641" s="775"/>
      <c r="X641" s="775"/>
      <c r="Y641" s="775"/>
      <c r="Z641" s="775"/>
    </row>
    <row r="642" spans="1:26" ht="15.75" customHeight="1" x14ac:dyDescent="0.25">
      <c r="A642" s="836"/>
      <c r="B642" s="836"/>
      <c r="C642" s="836"/>
      <c r="D642" s="837"/>
      <c r="E642" s="838"/>
      <c r="F642" s="839"/>
      <c r="G642" s="840"/>
      <c r="H642" s="775"/>
      <c r="I642" s="775"/>
      <c r="J642" s="775"/>
      <c r="K642" s="775"/>
      <c r="L642" s="775"/>
      <c r="M642" s="775"/>
      <c r="N642" s="775"/>
      <c r="O642" s="775"/>
      <c r="P642" s="775"/>
      <c r="Q642" s="775"/>
      <c r="R642" s="775"/>
      <c r="S642" s="775"/>
      <c r="T642" s="775"/>
      <c r="U642" s="775"/>
      <c r="V642" s="775"/>
      <c r="W642" s="775"/>
      <c r="X642" s="775"/>
      <c r="Y642" s="775"/>
      <c r="Z642" s="775"/>
    </row>
    <row r="643" spans="1:26" ht="15.75" customHeight="1" x14ac:dyDescent="0.25">
      <c r="A643" s="836"/>
      <c r="B643" s="836"/>
      <c r="C643" s="836"/>
      <c r="D643" s="837"/>
      <c r="E643" s="838"/>
      <c r="F643" s="839"/>
      <c r="G643" s="840"/>
      <c r="H643" s="775"/>
      <c r="I643" s="775"/>
      <c r="J643" s="775"/>
      <c r="K643" s="775"/>
      <c r="L643" s="775"/>
      <c r="M643" s="775"/>
      <c r="N643" s="775"/>
      <c r="O643" s="775"/>
      <c r="P643" s="775"/>
      <c r="Q643" s="775"/>
      <c r="R643" s="775"/>
      <c r="S643" s="775"/>
      <c r="T643" s="775"/>
      <c r="U643" s="775"/>
      <c r="V643" s="775"/>
      <c r="W643" s="775"/>
      <c r="X643" s="775"/>
      <c r="Y643" s="775"/>
      <c r="Z643" s="775"/>
    </row>
    <row r="644" spans="1:26" ht="15.75" customHeight="1" x14ac:dyDescent="0.25">
      <c r="A644" s="836"/>
      <c r="B644" s="836"/>
      <c r="C644" s="836"/>
      <c r="D644" s="837"/>
      <c r="E644" s="838"/>
      <c r="F644" s="839"/>
      <c r="G644" s="840"/>
      <c r="H644" s="775"/>
      <c r="I644" s="775"/>
      <c r="J644" s="775"/>
      <c r="K644" s="775"/>
      <c r="L644" s="775"/>
      <c r="M644" s="775"/>
      <c r="N644" s="775"/>
      <c r="O644" s="775"/>
      <c r="P644" s="775"/>
      <c r="Q644" s="775"/>
      <c r="R644" s="775"/>
      <c r="S644" s="775"/>
      <c r="T644" s="775"/>
      <c r="U644" s="775"/>
      <c r="V644" s="775"/>
      <c r="W644" s="775"/>
      <c r="X644" s="775"/>
      <c r="Y644" s="775"/>
      <c r="Z644" s="775"/>
    </row>
    <row r="645" spans="1:26" ht="15.75" customHeight="1" x14ac:dyDescent="0.25">
      <c r="A645" s="836"/>
      <c r="B645" s="836"/>
      <c r="C645" s="836"/>
      <c r="D645" s="837"/>
      <c r="E645" s="838"/>
      <c r="F645" s="839"/>
      <c r="G645" s="840"/>
      <c r="H645" s="775"/>
      <c r="I645" s="775"/>
      <c r="J645" s="775"/>
      <c r="K645" s="775"/>
      <c r="L645" s="775"/>
      <c r="M645" s="775"/>
      <c r="N645" s="775"/>
      <c r="O645" s="775"/>
      <c r="P645" s="775"/>
      <c r="Q645" s="775"/>
      <c r="R645" s="775"/>
      <c r="S645" s="775"/>
      <c r="T645" s="775"/>
      <c r="U645" s="775"/>
      <c r="V645" s="775"/>
      <c r="W645" s="775"/>
      <c r="X645" s="775"/>
      <c r="Y645" s="775"/>
      <c r="Z645" s="775"/>
    </row>
    <row r="646" spans="1:26" ht="15.75" customHeight="1" x14ac:dyDescent="0.25">
      <c r="A646" s="836"/>
      <c r="B646" s="836"/>
      <c r="C646" s="836"/>
      <c r="D646" s="837"/>
      <c r="E646" s="838"/>
      <c r="F646" s="839"/>
      <c r="G646" s="840"/>
      <c r="H646" s="775"/>
      <c r="I646" s="775"/>
      <c r="J646" s="775"/>
      <c r="K646" s="775"/>
      <c r="L646" s="775"/>
      <c r="M646" s="775"/>
      <c r="N646" s="775"/>
      <c r="O646" s="775"/>
      <c r="P646" s="775"/>
      <c r="Q646" s="775"/>
      <c r="R646" s="775"/>
      <c r="S646" s="775"/>
      <c r="T646" s="775"/>
      <c r="U646" s="775"/>
      <c r="V646" s="775"/>
      <c r="W646" s="775"/>
      <c r="X646" s="775"/>
      <c r="Y646" s="775"/>
      <c r="Z646" s="775"/>
    </row>
    <row r="647" spans="1:26" ht="15.75" customHeight="1" x14ac:dyDescent="0.25">
      <c r="A647" s="836"/>
      <c r="B647" s="836"/>
      <c r="C647" s="836"/>
      <c r="D647" s="837"/>
      <c r="E647" s="838"/>
      <c r="F647" s="839"/>
      <c r="G647" s="840"/>
      <c r="H647" s="775"/>
      <c r="I647" s="775"/>
      <c r="J647" s="775"/>
      <c r="K647" s="775"/>
      <c r="L647" s="775"/>
      <c r="M647" s="775"/>
      <c r="N647" s="775"/>
      <c r="O647" s="775"/>
      <c r="P647" s="775"/>
      <c r="Q647" s="775"/>
      <c r="R647" s="775"/>
      <c r="S647" s="775"/>
      <c r="T647" s="775"/>
      <c r="U647" s="775"/>
      <c r="V647" s="775"/>
      <c r="W647" s="775"/>
      <c r="X647" s="775"/>
      <c r="Y647" s="775"/>
      <c r="Z647" s="775"/>
    </row>
    <row r="648" spans="1:26" ht="15.75" customHeight="1" x14ac:dyDescent="0.25">
      <c r="A648" s="836"/>
      <c r="B648" s="836"/>
      <c r="C648" s="836"/>
      <c r="D648" s="837"/>
      <c r="E648" s="838"/>
      <c r="F648" s="839"/>
      <c r="G648" s="840"/>
      <c r="H648" s="775"/>
      <c r="I648" s="775"/>
      <c r="J648" s="775"/>
      <c r="K648" s="775"/>
      <c r="L648" s="775"/>
      <c r="M648" s="775"/>
      <c r="N648" s="775"/>
      <c r="O648" s="775"/>
      <c r="P648" s="775"/>
      <c r="Q648" s="775"/>
      <c r="R648" s="775"/>
      <c r="S648" s="775"/>
      <c r="T648" s="775"/>
      <c r="U648" s="775"/>
      <c r="V648" s="775"/>
      <c r="W648" s="775"/>
      <c r="X648" s="775"/>
      <c r="Y648" s="775"/>
      <c r="Z648" s="775"/>
    </row>
    <row r="649" spans="1:26" ht="15.75" customHeight="1" x14ac:dyDescent="0.25">
      <c r="A649" s="836"/>
      <c r="B649" s="836"/>
      <c r="C649" s="836"/>
      <c r="D649" s="837"/>
      <c r="E649" s="838"/>
      <c r="F649" s="839"/>
      <c r="G649" s="840"/>
      <c r="H649" s="775"/>
      <c r="I649" s="775"/>
      <c r="J649" s="775"/>
      <c r="K649" s="775"/>
      <c r="L649" s="775"/>
      <c r="M649" s="775"/>
      <c r="N649" s="775"/>
      <c r="O649" s="775"/>
      <c r="P649" s="775"/>
      <c r="Q649" s="775"/>
      <c r="R649" s="775"/>
      <c r="S649" s="775"/>
      <c r="T649" s="775"/>
      <c r="U649" s="775"/>
      <c r="V649" s="775"/>
      <c r="W649" s="775"/>
      <c r="X649" s="775"/>
      <c r="Y649" s="775"/>
      <c r="Z649" s="775"/>
    </row>
    <row r="650" spans="1:26" ht="15.75" customHeight="1" x14ac:dyDescent="0.25">
      <c r="A650" s="836"/>
      <c r="B650" s="836"/>
      <c r="C650" s="836"/>
      <c r="D650" s="837"/>
      <c r="E650" s="838"/>
      <c r="F650" s="839"/>
      <c r="G650" s="840"/>
      <c r="H650" s="775"/>
      <c r="I650" s="775"/>
      <c r="J650" s="775"/>
      <c r="K650" s="775"/>
      <c r="L650" s="775"/>
      <c r="M650" s="775"/>
      <c r="N650" s="775"/>
      <c r="O650" s="775"/>
      <c r="P650" s="775"/>
      <c r="Q650" s="775"/>
      <c r="R650" s="775"/>
      <c r="S650" s="775"/>
      <c r="T650" s="775"/>
      <c r="U650" s="775"/>
      <c r="V650" s="775"/>
      <c r="W650" s="775"/>
      <c r="X650" s="775"/>
      <c r="Y650" s="775"/>
      <c r="Z650" s="775"/>
    </row>
    <row r="651" spans="1:26" ht="15.75" customHeight="1" x14ac:dyDescent="0.25">
      <c r="A651" s="836"/>
      <c r="B651" s="836"/>
      <c r="C651" s="836"/>
      <c r="D651" s="837"/>
      <c r="E651" s="838"/>
      <c r="F651" s="839"/>
      <c r="G651" s="840"/>
      <c r="H651" s="775"/>
      <c r="I651" s="775"/>
      <c r="J651" s="775"/>
      <c r="K651" s="775"/>
      <c r="L651" s="775"/>
      <c r="M651" s="775"/>
      <c r="N651" s="775"/>
      <c r="O651" s="775"/>
      <c r="P651" s="775"/>
      <c r="Q651" s="775"/>
      <c r="R651" s="775"/>
      <c r="S651" s="775"/>
      <c r="T651" s="775"/>
      <c r="U651" s="775"/>
      <c r="V651" s="775"/>
      <c r="W651" s="775"/>
      <c r="X651" s="775"/>
      <c r="Y651" s="775"/>
      <c r="Z651" s="775"/>
    </row>
    <row r="652" spans="1:26" ht="15.75" customHeight="1" x14ac:dyDescent="0.25">
      <c r="A652" s="836"/>
      <c r="B652" s="836"/>
      <c r="C652" s="836"/>
      <c r="D652" s="837"/>
      <c r="E652" s="838"/>
      <c r="F652" s="839"/>
      <c r="G652" s="840"/>
      <c r="H652" s="775"/>
      <c r="I652" s="775"/>
      <c r="J652" s="775"/>
      <c r="K652" s="775"/>
      <c r="L652" s="775"/>
      <c r="M652" s="775"/>
      <c r="N652" s="775"/>
      <c r="O652" s="775"/>
      <c r="P652" s="775"/>
      <c r="Q652" s="775"/>
      <c r="R652" s="775"/>
      <c r="S652" s="775"/>
      <c r="T652" s="775"/>
      <c r="U652" s="775"/>
      <c r="V652" s="775"/>
      <c r="W652" s="775"/>
      <c r="X652" s="775"/>
      <c r="Y652" s="775"/>
      <c r="Z652" s="775"/>
    </row>
    <row r="653" spans="1:26" ht="15.75" customHeight="1" x14ac:dyDescent="0.25">
      <c r="A653" s="836"/>
      <c r="B653" s="836"/>
      <c r="C653" s="836"/>
      <c r="D653" s="837"/>
      <c r="E653" s="838"/>
      <c r="F653" s="839"/>
      <c r="G653" s="840"/>
      <c r="H653" s="775"/>
      <c r="I653" s="775"/>
      <c r="J653" s="775"/>
      <c r="K653" s="775"/>
      <c r="L653" s="775"/>
      <c r="M653" s="775"/>
      <c r="N653" s="775"/>
      <c r="O653" s="775"/>
      <c r="P653" s="775"/>
      <c r="Q653" s="775"/>
      <c r="R653" s="775"/>
      <c r="S653" s="775"/>
      <c r="T653" s="775"/>
      <c r="U653" s="775"/>
      <c r="V653" s="775"/>
      <c r="W653" s="775"/>
      <c r="X653" s="775"/>
      <c r="Y653" s="775"/>
      <c r="Z653" s="775"/>
    </row>
    <row r="654" spans="1:26" ht="15.75" customHeight="1" x14ac:dyDescent="0.25">
      <c r="A654" s="836"/>
      <c r="B654" s="836"/>
      <c r="C654" s="836"/>
      <c r="D654" s="837"/>
      <c r="E654" s="838"/>
      <c r="F654" s="839"/>
      <c r="G654" s="840"/>
      <c r="H654" s="775"/>
      <c r="I654" s="775"/>
      <c r="J654" s="775"/>
      <c r="K654" s="775"/>
      <c r="L654" s="775"/>
      <c r="M654" s="775"/>
      <c r="N654" s="775"/>
      <c r="O654" s="775"/>
      <c r="P654" s="775"/>
      <c r="Q654" s="775"/>
      <c r="R654" s="775"/>
      <c r="S654" s="775"/>
      <c r="T654" s="775"/>
      <c r="U654" s="775"/>
      <c r="V654" s="775"/>
      <c r="W654" s="775"/>
      <c r="X654" s="775"/>
      <c r="Y654" s="775"/>
      <c r="Z654" s="775"/>
    </row>
    <row r="655" spans="1:26" ht="15.75" customHeight="1" x14ac:dyDescent="0.25">
      <c r="A655" s="836"/>
      <c r="B655" s="836"/>
      <c r="C655" s="836"/>
      <c r="D655" s="837"/>
      <c r="E655" s="838"/>
      <c r="F655" s="839"/>
      <c r="G655" s="840"/>
      <c r="H655" s="775"/>
      <c r="I655" s="775"/>
      <c r="J655" s="775"/>
      <c r="K655" s="775"/>
      <c r="L655" s="775"/>
      <c r="M655" s="775"/>
      <c r="N655" s="775"/>
      <c r="O655" s="775"/>
      <c r="P655" s="775"/>
      <c r="Q655" s="775"/>
      <c r="R655" s="775"/>
      <c r="S655" s="775"/>
      <c r="T655" s="775"/>
      <c r="U655" s="775"/>
      <c r="V655" s="775"/>
      <c r="W655" s="775"/>
      <c r="X655" s="775"/>
      <c r="Y655" s="775"/>
      <c r="Z655" s="775"/>
    </row>
    <row r="656" spans="1:26" ht="15.75" customHeight="1" x14ac:dyDescent="0.25">
      <c r="A656" s="836"/>
      <c r="B656" s="836"/>
      <c r="C656" s="836"/>
      <c r="D656" s="837"/>
      <c r="E656" s="838"/>
      <c r="F656" s="839"/>
      <c r="G656" s="840"/>
      <c r="H656" s="775"/>
      <c r="I656" s="775"/>
      <c r="J656" s="775"/>
      <c r="K656" s="775"/>
      <c r="L656" s="775"/>
      <c r="M656" s="775"/>
      <c r="N656" s="775"/>
      <c r="O656" s="775"/>
      <c r="P656" s="775"/>
      <c r="Q656" s="775"/>
      <c r="R656" s="775"/>
      <c r="S656" s="775"/>
      <c r="T656" s="775"/>
      <c r="U656" s="775"/>
      <c r="V656" s="775"/>
      <c r="W656" s="775"/>
      <c r="X656" s="775"/>
      <c r="Y656" s="775"/>
      <c r="Z656" s="775"/>
    </row>
    <row r="657" spans="1:26" ht="15.75" customHeight="1" x14ac:dyDescent="0.25">
      <c r="A657" s="836"/>
      <c r="B657" s="836"/>
      <c r="C657" s="836"/>
      <c r="D657" s="837"/>
      <c r="E657" s="838"/>
      <c r="F657" s="839"/>
      <c r="G657" s="840"/>
      <c r="H657" s="775"/>
      <c r="I657" s="775"/>
      <c r="J657" s="775"/>
      <c r="K657" s="775"/>
      <c r="L657" s="775"/>
      <c r="M657" s="775"/>
      <c r="N657" s="775"/>
      <c r="O657" s="775"/>
      <c r="P657" s="775"/>
      <c r="Q657" s="775"/>
      <c r="R657" s="775"/>
      <c r="S657" s="775"/>
      <c r="T657" s="775"/>
      <c r="U657" s="775"/>
      <c r="V657" s="775"/>
      <c r="W657" s="775"/>
      <c r="X657" s="775"/>
      <c r="Y657" s="775"/>
      <c r="Z657" s="775"/>
    </row>
    <row r="658" spans="1:26" ht="15.75" customHeight="1" x14ac:dyDescent="0.25">
      <c r="A658" s="836"/>
      <c r="B658" s="836"/>
      <c r="C658" s="836"/>
      <c r="D658" s="837"/>
      <c r="E658" s="838"/>
      <c r="F658" s="839"/>
      <c r="G658" s="840"/>
      <c r="H658" s="775"/>
      <c r="I658" s="775"/>
      <c r="J658" s="775"/>
      <c r="K658" s="775"/>
      <c r="L658" s="775"/>
      <c r="M658" s="775"/>
      <c r="N658" s="775"/>
      <c r="O658" s="775"/>
      <c r="P658" s="775"/>
      <c r="Q658" s="775"/>
      <c r="R658" s="775"/>
      <c r="S658" s="775"/>
      <c r="T658" s="775"/>
      <c r="U658" s="775"/>
      <c r="V658" s="775"/>
      <c r="W658" s="775"/>
      <c r="X658" s="775"/>
      <c r="Y658" s="775"/>
      <c r="Z658" s="775"/>
    </row>
    <row r="659" spans="1:26" ht="15.75" customHeight="1" x14ac:dyDescent="0.25">
      <c r="A659" s="836"/>
      <c r="B659" s="836"/>
      <c r="C659" s="836"/>
      <c r="D659" s="837"/>
      <c r="E659" s="838"/>
      <c r="F659" s="839"/>
      <c r="G659" s="840"/>
      <c r="H659" s="775"/>
      <c r="I659" s="775"/>
      <c r="J659" s="775"/>
      <c r="K659" s="775"/>
      <c r="L659" s="775"/>
      <c r="M659" s="775"/>
      <c r="N659" s="775"/>
      <c r="O659" s="775"/>
      <c r="P659" s="775"/>
      <c r="Q659" s="775"/>
      <c r="R659" s="775"/>
      <c r="S659" s="775"/>
      <c r="T659" s="775"/>
      <c r="U659" s="775"/>
      <c r="V659" s="775"/>
      <c r="W659" s="775"/>
      <c r="X659" s="775"/>
      <c r="Y659" s="775"/>
      <c r="Z659" s="775"/>
    </row>
    <row r="660" spans="1:26" ht="15.75" customHeight="1" x14ac:dyDescent="0.25">
      <c r="A660" s="836"/>
      <c r="B660" s="836"/>
      <c r="C660" s="836"/>
      <c r="D660" s="837"/>
      <c r="E660" s="838"/>
      <c r="F660" s="839"/>
      <c r="G660" s="840"/>
      <c r="H660" s="775"/>
      <c r="I660" s="775"/>
      <c r="J660" s="775"/>
      <c r="K660" s="775"/>
      <c r="L660" s="775"/>
      <c r="M660" s="775"/>
      <c r="N660" s="775"/>
      <c r="O660" s="775"/>
      <c r="P660" s="775"/>
      <c r="Q660" s="775"/>
      <c r="R660" s="775"/>
      <c r="S660" s="775"/>
      <c r="T660" s="775"/>
      <c r="U660" s="775"/>
      <c r="V660" s="775"/>
      <c r="W660" s="775"/>
      <c r="X660" s="775"/>
      <c r="Y660" s="775"/>
      <c r="Z660" s="775"/>
    </row>
    <row r="661" spans="1:26" ht="15.75" customHeight="1" x14ac:dyDescent="0.25">
      <c r="A661" s="836"/>
      <c r="B661" s="836"/>
      <c r="C661" s="836"/>
      <c r="D661" s="837"/>
      <c r="E661" s="838"/>
      <c r="F661" s="839"/>
      <c r="G661" s="840"/>
      <c r="H661" s="775"/>
      <c r="I661" s="775"/>
      <c r="J661" s="775"/>
      <c r="K661" s="775"/>
      <c r="L661" s="775"/>
      <c r="M661" s="775"/>
      <c r="N661" s="775"/>
      <c r="O661" s="775"/>
      <c r="P661" s="775"/>
      <c r="Q661" s="775"/>
      <c r="R661" s="775"/>
      <c r="S661" s="775"/>
      <c r="T661" s="775"/>
      <c r="U661" s="775"/>
      <c r="V661" s="775"/>
      <c r="W661" s="775"/>
      <c r="X661" s="775"/>
      <c r="Y661" s="775"/>
      <c r="Z661" s="775"/>
    </row>
    <row r="662" spans="1:26" ht="15.75" customHeight="1" x14ac:dyDescent="0.25">
      <c r="A662" s="836"/>
      <c r="B662" s="836"/>
      <c r="C662" s="836"/>
      <c r="D662" s="837"/>
      <c r="E662" s="838"/>
      <c r="F662" s="839"/>
      <c r="G662" s="840"/>
      <c r="H662" s="775"/>
      <c r="I662" s="775"/>
      <c r="J662" s="775"/>
      <c r="K662" s="775"/>
      <c r="L662" s="775"/>
      <c r="M662" s="775"/>
      <c r="N662" s="775"/>
      <c r="O662" s="775"/>
      <c r="P662" s="775"/>
      <c r="Q662" s="775"/>
      <c r="R662" s="775"/>
      <c r="S662" s="775"/>
      <c r="T662" s="775"/>
      <c r="U662" s="775"/>
      <c r="V662" s="775"/>
      <c r="W662" s="775"/>
      <c r="X662" s="775"/>
      <c r="Y662" s="775"/>
      <c r="Z662" s="775"/>
    </row>
    <row r="663" spans="1:26" ht="15.75" customHeight="1" x14ac:dyDescent="0.25">
      <c r="A663" s="836"/>
      <c r="B663" s="836"/>
      <c r="C663" s="836"/>
      <c r="D663" s="837"/>
      <c r="E663" s="838"/>
      <c r="F663" s="839"/>
      <c r="G663" s="840"/>
      <c r="H663" s="775"/>
      <c r="I663" s="775"/>
      <c r="J663" s="775"/>
      <c r="K663" s="775"/>
      <c r="L663" s="775"/>
      <c r="M663" s="775"/>
      <c r="N663" s="775"/>
      <c r="O663" s="775"/>
      <c r="P663" s="775"/>
      <c r="Q663" s="775"/>
      <c r="R663" s="775"/>
      <c r="S663" s="775"/>
      <c r="T663" s="775"/>
      <c r="U663" s="775"/>
      <c r="V663" s="775"/>
      <c r="W663" s="775"/>
      <c r="X663" s="775"/>
      <c r="Y663" s="775"/>
      <c r="Z663" s="775"/>
    </row>
    <row r="664" spans="1:26" ht="15.75" customHeight="1" x14ac:dyDescent="0.25">
      <c r="A664" s="836"/>
      <c r="B664" s="836"/>
      <c r="C664" s="836"/>
      <c r="D664" s="837"/>
      <c r="E664" s="838"/>
      <c r="F664" s="839"/>
      <c r="G664" s="840"/>
      <c r="H664" s="775"/>
      <c r="I664" s="775"/>
      <c r="J664" s="775"/>
      <c r="K664" s="775"/>
      <c r="L664" s="775"/>
      <c r="M664" s="775"/>
      <c r="N664" s="775"/>
      <c r="O664" s="775"/>
      <c r="P664" s="775"/>
      <c r="Q664" s="775"/>
      <c r="R664" s="775"/>
      <c r="S664" s="775"/>
      <c r="T664" s="775"/>
      <c r="U664" s="775"/>
      <c r="V664" s="775"/>
      <c r="W664" s="775"/>
      <c r="X664" s="775"/>
      <c r="Y664" s="775"/>
      <c r="Z664" s="775"/>
    </row>
    <row r="665" spans="1:26" ht="15.75" customHeight="1" x14ac:dyDescent="0.25">
      <c r="A665" s="836"/>
      <c r="B665" s="836"/>
      <c r="C665" s="836"/>
      <c r="D665" s="837"/>
      <c r="E665" s="838"/>
      <c r="F665" s="839"/>
      <c r="G665" s="840"/>
      <c r="H665" s="775"/>
      <c r="I665" s="775"/>
      <c r="J665" s="775"/>
      <c r="K665" s="775"/>
      <c r="L665" s="775"/>
      <c r="M665" s="775"/>
      <c r="N665" s="775"/>
      <c r="O665" s="775"/>
      <c r="P665" s="775"/>
      <c r="Q665" s="775"/>
      <c r="R665" s="775"/>
      <c r="S665" s="775"/>
      <c r="T665" s="775"/>
      <c r="U665" s="775"/>
      <c r="V665" s="775"/>
      <c r="W665" s="775"/>
      <c r="X665" s="775"/>
      <c r="Y665" s="775"/>
      <c r="Z665" s="775"/>
    </row>
    <row r="666" spans="1:26" ht="15.75" customHeight="1" x14ac:dyDescent="0.25">
      <c r="A666" s="836"/>
      <c r="B666" s="836"/>
      <c r="C666" s="836"/>
      <c r="D666" s="837"/>
      <c r="E666" s="838"/>
      <c r="F666" s="839"/>
      <c r="G666" s="840"/>
      <c r="H666" s="775"/>
      <c r="I666" s="775"/>
      <c r="J666" s="775"/>
      <c r="K666" s="775"/>
      <c r="L666" s="775"/>
      <c r="M666" s="775"/>
      <c r="N666" s="775"/>
      <c r="O666" s="775"/>
      <c r="P666" s="775"/>
      <c r="Q666" s="775"/>
      <c r="R666" s="775"/>
      <c r="S666" s="775"/>
      <c r="T666" s="775"/>
      <c r="U666" s="775"/>
      <c r="V666" s="775"/>
      <c r="W666" s="775"/>
      <c r="X666" s="775"/>
      <c r="Y666" s="775"/>
      <c r="Z666" s="775"/>
    </row>
    <row r="667" spans="1:26" ht="15.75" customHeight="1" x14ac:dyDescent="0.25">
      <c r="A667" s="836"/>
      <c r="B667" s="836"/>
      <c r="C667" s="836"/>
      <c r="D667" s="837"/>
      <c r="E667" s="838"/>
      <c r="F667" s="839"/>
      <c r="G667" s="840"/>
      <c r="H667" s="775"/>
      <c r="I667" s="775"/>
      <c r="J667" s="775"/>
      <c r="K667" s="775"/>
      <c r="L667" s="775"/>
      <c r="M667" s="775"/>
      <c r="N667" s="775"/>
      <c r="O667" s="775"/>
      <c r="P667" s="775"/>
      <c r="Q667" s="775"/>
      <c r="R667" s="775"/>
      <c r="S667" s="775"/>
      <c r="T667" s="775"/>
      <c r="U667" s="775"/>
      <c r="V667" s="775"/>
      <c r="W667" s="775"/>
      <c r="X667" s="775"/>
      <c r="Y667" s="775"/>
      <c r="Z667" s="775"/>
    </row>
    <row r="668" spans="1:26" ht="15.75" customHeight="1" x14ac:dyDescent="0.25">
      <c r="A668" s="836"/>
      <c r="B668" s="836"/>
      <c r="C668" s="836"/>
      <c r="D668" s="837"/>
      <c r="E668" s="838"/>
      <c r="F668" s="839"/>
      <c r="G668" s="840"/>
      <c r="H668" s="775"/>
      <c r="I668" s="775"/>
      <c r="J668" s="775"/>
      <c r="K668" s="775"/>
      <c r="L668" s="775"/>
      <c r="M668" s="775"/>
      <c r="N668" s="775"/>
      <c r="O668" s="775"/>
      <c r="P668" s="775"/>
      <c r="Q668" s="775"/>
      <c r="R668" s="775"/>
      <c r="S668" s="775"/>
      <c r="T668" s="775"/>
      <c r="U668" s="775"/>
      <c r="V668" s="775"/>
      <c r="W668" s="775"/>
      <c r="X668" s="775"/>
      <c r="Y668" s="775"/>
      <c r="Z668" s="775"/>
    </row>
    <row r="669" spans="1:26" ht="15.75" customHeight="1" x14ac:dyDescent="0.25">
      <c r="A669" s="836"/>
      <c r="B669" s="836"/>
      <c r="C669" s="836"/>
      <c r="D669" s="837"/>
      <c r="E669" s="838"/>
      <c r="F669" s="839"/>
      <c r="G669" s="840"/>
      <c r="H669" s="775"/>
      <c r="I669" s="775"/>
      <c r="J669" s="775"/>
      <c r="K669" s="775"/>
      <c r="L669" s="775"/>
      <c r="M669" s="775"/>
      <c r="N669" s="775"/>
      <c r="O669" s="775"/>
      <c r="P669" s="775"/>
      <c r="Q669" s="775"/>
      <c r="R669" s="775"/>
      <c r="S669" s="775"/>
      <c r="T669" s="775"/>
      <c r="U669" s="775"/>
      <c r="V669" s="775"/>
      <c r="W669" s="775"/>
      <c r="X669" s="775"/>
      <c r="Y669" s="775"/>
      <c r="Z669" s="775"/>
    </row>
    <row r="670" spans="1:26" ht="15.75" customHeight="1" x14ac:dyDescent="0.25">
      <c r="A670" s="836"/>
      <c r="B670" s="836"/>
      <c r="C670" s="836"/>
      <c r="D670" s="837"/>
      <c r="E670" s="838"/>
      <c r="F670" s="839"/>
      <c r="G670" s="840"/>
      <c r="H670" s="775"/>
      <c r="I670" s="775"/>
      <c r="J670" s="775"/>
      <c r="K670" s="775"/>
      <c r="L670" s="775"/>
      <c r="M670" s="775"/>
      <c r="N670" s="775"/>
      <c r="O670" s="775"/>
      <c r="P670" s="775"/>
      <c r="Q670" s="775"/>
      <c r="R670" s="775"/>
      <c r="S670" s="775"/>
      <c r="T670" s="775"/>
      <c r="U670" s="775"/>
      <c r="V670" s="775"/>
      <c r="W670" s="775"/>
      <c r="X670" s="775"/>
      <c r="Y670" s="775"/>
      <c r="Z670" s="775"/>
    </row>
    <row r="671" spans="1:26" ht="15.75" customHeight="1" x14ac:dyDescent="0.25">
      <c r="A671" s="836"/>
      <c r="B671" s="836"/>
      <c r="C671" s="836"/>
      <c r="D671" s="837"/>
      <c r="E671" s="838"/>
      <c r="F671" s="839"/>
      <c r="G671" s="840"/>
      <c r="H671" s="775"/>
      <c r="I671" s="775"/>
      <c r="J671" s="775"/>
      <c r="K671" s="775"/>
      <c r="L671" s="775"/>
      <c r="M671" s="775"/>
      <c r="N671" s="775"/>
      <c r="O671" s="775"/>
      <c r="P671" s="775"/>
      <c r="Q671" s="775"/>
      <c r="R671" s="775"/>
      <c r="S671" s="775"/>
      <c r="T671" s="775"/>
      <c r="U671" s="775"/>
      <c r="V671" s="775"/>
      <c r="W671" s="775"/>
      <c r="X671" s="775"/>
      <c r="Y671" s="775"/>
      <c r="Z671" s="775"/>
    </row>
    <row r="672" spans="1:26" ht="15.75" customHeight="1" x14ac:dyDescent="0.25">
      <c r="A672" s="836"/>
      <c r="B672" s="836"/>
      <c r="C672" s="836"/>
      <c r="D672" s="837"/>
      <c r="E672" s="838"/>
      <c r="F672" s="839"/>
      <c r="G672" s="840"/>
      <c r="H672" s="775"/>
      <c r="I672" s="775"/>
      <c r="J672" s="775"/>
      <c r="K672" s="775"/>
      <c r="L672" s="775"/>
      <c r="M672" s="775"/>
      <c r="N672" s="775"/>
      <c r="O672" s="775"/>
      <c r="P672" s="775"/>
      <c r="Q672" s="775"/>
      <c r="R672" s="775"/>
      <c r="S672" s="775"/>
      <c r="T672" s="775"/>
      <c r="U672" s="775"/>
      <c r="V672" s="775"/>
      <c r="W672" s="775"/>
      <c r="X672" s="775"/>
      <c r="Y672" s="775"/>
      <c r="Z672" s="775"/>
    </row>
    <row r="673" spans="1:26" ht="15.75" customHeight="1" x14ac:dyDescent="0.25">
      <c r="A673" s="836"/>
      <c r="B673" s="836"/>
      <c r="C673" s="836"/>
      <c r="D673" s="837"/>
      <c r="E673" s="838"/>
      <c r="F673" s="839"/>
      <c r="G673" s="840"/>
      <c r="H673" s="775"/>
      <c r="I673" s="775"/>
      <c r="J673" s="775"/>
      <c r="K673" s="775"/>
      <c r="L673" s="775"/>
      <c r="M673" s="775"/>
      <c r="N673" s="775"/>
      <c r="O673" s="775"/>
      <c r="P673" s="775"/>
      <c r="Q673" s="775"/>
      <c r="R673" s="775"/>
      <c r="S673" s="775"/>
      <c r="T673" s="775"/>
      <c r="U673" s="775"/>
      <c r="V673" s="775"/>
      <c r="W673" s="775"/>
      <c r="X673" s="775"/>
      <c r="Y673" s="775"/>
      <c r="Z673" s="775"/>
    </row>
    <row r="674" spans="1:26" ht="15.75" customHeight="1" x14ac:dyDescent="0.25">
      <c r="A674" s="836"/>
      <c r="B674" s="836"/>
      <c r="C674" s="836"/>
      <c r="D674" s="837"/>
      <c r="E674" s="838"/>
      <c r="F674" s="839"/>
      <c r="G674" s="840"/>
      <c r="H674" s="775"/>
      <c r="I674" s="775"/>
      <c r="J674" s="775"/>
      <c r="K674" s="775"/>
      <c r="L674" s="775"/>
      <c r="M674" s="775"/>
      <c r="N674" s="775"/>
      <c r="O674" s="775"/>
      <c r="P674" s="775"/>
      <c r="Q674" s="775"/>
      <c r="R674" s="775"/>
      <c r="S674" s="775"/>
      <c r="T674" s="775"/>
      <c r="U674" s="775"/>
      <c r="V674" s="775"/>
      <c r="W674" s="775"/>
      <c r="X674" s="775"/>
      <c r="Y674" s="775"/>
      <c r="Z674" s="775"/>
    </row>
    <row r="675" spans="1:26" ht="15.75" customHeight="1" x14ac:dyDescent="0.25">
      <c r="A675" s="836"/>
      <c r="B675" s="836"/>
      <c r="C675" s="836"/>
      <c r="D675" s="837"/>
      <c r="E675" s="838"/>
      <c r="F675" s="839"/>
      <c r="G675" s="840"/>
      <c r="H675" s="775"/>
      <c r="I675" s="775"/>
      <c r="J675" s="775"/>
      <c r="K675" s="775"/>
      <c r="L675" s="775"/>
      <c r="M675" s="775"/>
      <c r="N675" s="775"/>
      <c r="O675" s="775"/>
      <c r="P675" s="775"/>
      <c r="Q675" s="775"/>
      <c r="R675" s="775"/>
      <c r="S675" s="775"/>
      <c r="T675" s="775"/>
      <c r="U675" s="775"/>
      <c r="V675" s="775"/>
      <c r="W675" s="775"/>
      <c r="X675" s="775"/>
      <c r="Y675" s="775"/>
      <c r="Z675" s="775"/>
    </row>
    <row r="676" spans="1:26" ht="15.75" customHeight="1" x14ac:dyDescent="0.25">
      <c r="A676" s="836"/>
      <c r="B676" s="836"/>
      <c r="C676" s="836"/>
      <c r="D676" s="837"/>
      <c r="E676" s="838"/>
      <c r="F676" s="839"/>
      <c r="G676" s="840"/>
      <c r="H676" s="775"/>
      <c r="I676" s="775"/>
      <c r="J676" s="775"/>
      <c r="K676" s="775"/>
      <c r="L676" s="775"/>
      <c r="M676" s="775"/>
      <c r="N676" s="775"/>
      <c r="O676" s="775"/>
      <c r="P676" s="775"/>
      <c r="Q676" s="775"/>
      <c r="R676" s="775"/>
      <c r="S676" s="775"/>
      <c r="T676" s="775"/>
      <c r="U676" s="775"/>
      <c r="V676" s="775"/>
      <c r="W676" s="775"/>
      <c r="X676" s="775"/>
      <c r="Y676" s="775"/>
      <c r="Z676" s="775"/>
    </row>
    <row r="677" spans="1:26" ht="15.75" customHeight="1" x14ac:dyDescent="0.25">
      <c r="A677" s="836"/>
      <c r="B677" s="836"/>
      <c r="C677" s="836"/>
      <c r="D677" s="837"/>
      <c r="E677" s="838"/>
      <c r="F677" s="839"/>
      <c r="G677" s="840"/>
      <c r="H677" s="775"/>
      <c r="I677" s="775"/>
      <c r="J677" s="775"/>
      <c r="K677" s="775"/>
      <c r="L677" s="775"/>
      <c r="M677" s="775"/>
      <c r="N677" s="775"/>
      <c r="O677" s="775"/>
      <c r="P677" s="775"/>
      <c r="Q677" s="775"/>
      <c r="R677" s="775"/>
      <c r="S677" s="775"/>
      <c r="T677" s="775"/>
      <c r="U677" s="775"/>
      <c r="V677" s="775"/>
      <c r="W677" s="775"/>
      <c r="X677" s="775"/>
      <c r="Y677" s="775"/>
      <c r="Z677" s="775"/>
    </row>
    <row r="678" spans="1:26" ht="15.75" customHeight="1" x14ac:dyDescent="0.25">
      <c r="A678" s="836"/>
      <c r="B678" s="836"/>
      <c r="C678" s="836"/>
      <c r="D678" s="837"/>
      <c r="E678" s="838"/>
      <c r="F678" s="839"/>
      <c r="G678" s="840"/>
      <c r="H678" s="775"/>
      <c r="I678" s="775"/>
      <c r="J678" s="775"/>
      <c r="K678" s="775"/>
      <c r="L678" s="775"/>
      <c r="M678" s="775"/>
      <c r="N678" s="775"/>
      <c r="O678" s="775"/>
      <c r="P678" s="775"/>
      <c r="Q678" s="775"/>
      <c r="R678" s="775"/>
      <c r="S678" s="775"/>
      <c r="T678" s="775"/>
      <c r="U678" s="775"/>
      <c r="V678" s="775"/>
      <c r="W678" s="775"/>
      <c r="X678" s="775"/>
      <c r="Y678" s="775"/>
      <c r="Z678" s="775"/>
    </row>
    <row r="679" spans="1:26" ht="15.75" customHeight="1" x14ac:dyDescent="0.25">
      <c r="A679" s="836"/>
      <c r="B679" s="836"/>
      <c r="C679" s="836"/>
      <c r="D679" s="837"/>
      <c r="E679" s="838"/>
      <c r="F679" s="839"/>
      <c r="G679" s="840"/>
      <c r="H679" s="775"/>
      <c r="I679" s="775"/>
      <c r="J679" s="775"/>
      <c r="K679" s="775"/>
      <c r="L679" s="775"/>
      <c r="M679" s="775"/>
      <c r="N679" s="775"/>
      <c r="O679" s="775"/>
      <c r="P679" s="775"/>
      <c r="Q679" s="775"/>
      <c r="R679" s="775"/>
      <c r="S679" s="775"/>
      <c r="T679" s="775"/>
      <c r="U679" s="775"/>
      <c r="V679" s="775"/>
      <c r="W679" s="775"/>
      <c r="X679" s="775"/>
      <c r="Y679" s="775"/>
      <c r="Z679" s="775"/>
    </row>
    <row r="680" spans="1:26" ht="15.75" customHeight="1" x14ac:dyDescent="0.25">
      <c r="A680" s="836"/>
      <c r="B680" s="836"/>
      <c r="C680" s="836"/>
      <c r="D680" s="837"/>
      <c r="E680" s="838"/>
      <c r="F680" s="839"/>
      <c r="G680" s="840"/>
      <c r="H680" s="775"/>
      <c r="I680" s="775"/>
      <c r="J680" s="775"/>
      <c r="K680" s="775"/>
      <c r="L680" s="775"/>
      <c r="M680" s="775"/>
      <c r="N680" s="775"/>
      <c r="O680" s="775"/>
      <c r="P680" s="775"/>
      <c r="Q680" s="775"/>
      <c r="R680" s="775"/>
      <c r="S680" s="775"/>
      <c r="T680" s="775"/>
      <c r="U680" s="775"/>
      <c r="V680" s="775"/>
      <c r="W680" s="775"/>
      <c r="X680" s="775"/>
      <c r="Y680" s="775"/>
      <c r="Z680" s="775"/>
    </row>
    <row r="681" spans="1:26" ht="15.75" customHeight="1" x14ac:dyDescent="0.25">
      <c r="A681" s="836"/>
      <c r="B681" s="836"/>
      <c r="C681" s="836"/>
      <c r="D681" s="837"/>
      <c r="E681" s="838"/>
      <c r="F681" s="839"/>
      <c r="G681" s="840"/>
      <c r="H681" s="775"/>
      <c r="I681" s="775"/>
      <c r="J681" s="775"/>
      <c r="K681" s="775"/>
      <c r="L681" s="775"/>
      <c r="M681" s="775"/>
      <c r="N681" s="775"/>
      <c r="O681" s="775"/>
      <c r="P681" s="775"/>
      <c r="Q681" s="775"/>
      <c r="R681" s="775"/>
      <c r="S681" s="775"/>
      <c r="T681" s="775"/>
      <c r="U681" s="775"/>
      <c r="V681" s="775"/>
      <c r="W681" s="775"/>
      <c r="X681" s="775"/>
      <c r="Y681" s="775"/>
      <c r="Z681" s="775"/>
    </row>
    <row r="682" spans="1:26" ht="15.75" customHeight="1" x14ac:dyDescent="0.25">
      <c r="A682" s="836"/>
      <c r="B682" s="836"/>
      <c r="C682" s="836"/>
      <c r="D682" s="837"/>
      <c r="E682" s="838"/>
      <c r="F682" s="839"/>
      <c r="G682" s="840"/>
      <c r="H682" s="775"/>
      <c r="I682" s="775"/>
      <c r="J682" s="775"/>
      <c r="K682" s="775"/>
      <c r="L682" s="775"/>
      <c r="M682" s="775"/>
      <c r="N682" s="775"/>
      <c r="O682" s="775"/>
      <c r="P682" s="775"/>
      <c r="Q682" s="775"/>
      <c r="R682" s="775"/>
      <c r="S682" s="775"/>
      <c r="T682" s="775"/>
      <c r="U682" s="775"/>
      <c r="V682" s="775"/>
      <c r="W682" s="775"/>
      <c r="X682" s="775"/>
      <c r="Y682" s="775"/>
      <c r="Z682" s="775"/>
    </row>
    <row r="683" spans="1:26" ht="15.75" customHeight="1" x14ac:dyDescent="0.25">
      <c r="A683" s="836"/>
      <c r="B683" s="836"/>
      <c r="C683" s="836"/>
      <c r="D683" s="837"/>
      <c r="E683" s="838"/>
      <c r="F683" s="839"/>
      <c r="G683" s="840"/>
      <c r="H683" s="775"/>
      <c r="I683" s="775"/>
      <c r="J683" s="775"/>
      <c r="K683" s="775"/>
      <c r="L683" s="775"/>
      <c r="M683" s="775"/>
      <c r="N683" s="775"/>
      <c r="O683" s="775"/>
      <c r="P683" s="775"/>
      <c r="Q683" s="775"/>
      <c r="R683" s="775"/>
      <c r="S683" s="775"/>
      <c r="T683" s="775"/>
      <c r="U683" s="775"/>
      <c r="V683" s="775"/>
      <c r="W683" s="775"/>
      <c r="X683" s="775"/>
      <c r="Y683" s="775"/>
      <c r="Z683" s="775"/>
    </row>
    <row r="684" spans="1:26" ht="15.75" customHeight="1" x14ac:dyDescent="0.25">
      <c r="A684" s="836"/>
      <c r="B684" s="836"/>
      <c r="C684" s="836"/>
      <c r="D684" s="837"/>
      <c r="E684" s="838"/>
      <c r="F684" s="839"/>
      <c r="G684" s="840"/>
      <c r="H684" s="775"/>
      <c r="I684" s="775"/>
      <c r="J684" s="775"/>
      <c r="K684" s="775"/>
      <c r="L684" s="775"/>
      <c r="M684" s="775"/>
      <c r="N684" s="775"/>
      <c r="O684" s="775"/>
      <c r="P684" s="775"/>
      <c r="Q684" s="775"/>
      <c r="R684" s="775"/>
      <c r="S684" s="775"/>
      <c r="T684" s="775"/>
      <c r="U684" s="775"/>
      <c r="V684" s="775"/>
      <c r="W684" s="775"/>
      <c r="X684" s="775"/>
      <c r="Y684" s="775"/>
      <c r="Z684" s="775"/>
    </row>
    <row r="685" spans="1:26" ht="15.75" customHeight="1" x14ac:dyDescent="0.25">
      <c r="A685" s="836"/>
      <c r="B685" s="836"/>
      <c r="C685" s="836"/>
      <c r="D685" s="837"/>
      <c r="E685" s="838"/>
      <c r="F685" s="839"/>
      <c r="G685" s="840"/>
      <c r="H685" s="775"/>
      <c r="I685" s="775"/>
      <c r="J685" s="775"/>
      <c r="K685" s="775"/>
      <c r="L685" s="775"/>
      <c r="M685" s="775"/>
      <c r="N685" s="775"/>
      <c r="O685" s="775"/>
      <c r="P685" s="775"/>
      <c r="Q685" s="775"/>
      <c r="R685" s="775"/>
      <c r="S685" s="775"/>
      <c r="T685" s="775"/>
      <c r="U685" s="775"/>
      <c r="V685" s="775"/>
      <c r="W685" s="775"/>
      <c r="X685" s="775"/>
      <c r="Y685" s="775"/>
      <c r="Z685" s="775"/>
    </row>
    <row r="686" spans="1:26" ht="15.75" customHeight="1" x14ac:dyDescent="0.25">
      <c r="A686" s="836"/>
      <c r="B686" s="836"/>
      <c r="C686" s="836"/>
      <c r="D686" s="837"/>
      <c r="E686" s="838"/>
      <c r="F686" s="839"/>
      <c r="G686" s="840"/>
      <c r="H686" s="775"/>
      <c r="I686" s="775"/>
      <c r="J686" s="775"/>
      <c r="K686" s="775"/>
      <c r="L686" s="775"/>
      <c r="M686" s="775"/>
      <c r="N686" s="775"/>
      <c r="O686" s="775"/>
      <c r="P686" s="775"/>
      <c r="Q686" s="775"/>
      <c r="R686" s="775"/>
      <c r="S686" s="775"/>
      <c r="T686" s="775"/>
      <c r="U686" s="775"/>
      <c r="V686" s="775"/>
      <c r="W686" s="775"/>
      <c r="X686" s="775"/>
      <c r="Y686" s="775"/>
      <c r="Z686" s="775"/>
    </row>
    <row r="687" spans="1:26" ht="15.75" customHeight="1" x14ac:dyDescent="0.25">
      <c r="A687" s="836"/>
      <c r="B687" s="836"/>
      <c r="C687" s="836"/>
      <c r="D687" s="837"/>
      <c r="E687" s="838"/>
      <c r="F687" s="839"/>
      <c r="G687" s="840"/>
      <c r="H687" s="775"/>
      <c r="I687" s="775"/>
      <c r="J687" s="775"/>
      <c r="K687" s="775"/>
      <c r="L687" s="775"/>
      <c r="M687" s="775"/>
      <c r="N687" s="775"/>
      <c r="O687" s="775"/>
      <c r="P687" s="775"/>
      <c r="Q687" s="775"/>
      <c r="R687" s="775"/>
      <c r="S687" s="775"/>
      <c r="T687" s="775"/>
      <c r="U687" s="775"/>
      <c r="V687" s="775"/>
      <c r="W687" s="775"/>
      <c r="X687" s="775"/>
      <c r="Y687" s="775"/>
      <c r="Z687" s="775"/>
    </row>
    <row r="688" spans="1:26" ht="15.75" customHeight="1" x14ac:dyDescent="0.25">
      <c r="A688" s="836"/>
      <c r="B688" s="836"/>
      <c r="C688" s="836"/>
      <c r="D688" s="837"/>
      <c r="E688" s="838"/>
      <c r="F688" s="839"/>
      <c r="G688" s="840"/>
      <c r="H688" s="775"/>
      <c r="I688" s="775"/>
      <c r="J688" s="775"/>
      <c r="K688" s="775"/>
      <c r="L688" s="775"/>
      <c r="M688" s="775"/>
      <c r="N688" s="775"/>
      <c r="O688" s="775"/>
      <c r="P688" s="775"/>
      <c r="Q688" s="775"/>
      <c r="R688" s="775"/>
      <c r="S688" s="775"/>
      <c r="T688" s="775"/>
      <c r="U688" s="775"/>
      <c r="V688" s="775"/>
      <c r="W688" s="775"/>
      <c r="X688" s="775"/>
      <c r="Y688" s="775"/>
      <c r="Z688" s="775"/>
    </row>
    <row r="689" spans="1:26" ht="15.75" customHeight="1" x14ac:dyDescent="0.25">
      <c r="A689" s="836"/>
      <c r="B689" s="836"/>
      <c r="C689" s="836"/>
      <c r="D689" s="837"/>
      <c r="E689" s="838"/>
      <c r="F689" s="839"/>
      <c r="G689" s="840"/>
      <c r="H689" s="775"/>
      <c r="I689" s="775"/>
      <c r="J689" s="775"/>
      <c r="K689" s="775"/>
      <c r="L689" s="775"/>
      <c r="M689" s="775"/>
      <c r="N689" s="775"/>
      <c r="O689" s="775"/>
      <c r="P689" s="775"/>
      <c r="Q689" s="775"/>
      <c r="R689" s="775"/>
      <c r="S689" s="775"/>
      <c r="T689" s="775"/>
      <c r="U689" s="775"/>
      <c r="V689" s="775"/>
      <c r="W689" s="775"/>
      <c r="X689" s="775"/>
      <c r="Y689" s="775"/>
      <c r="Z689" s="775"/>
    </row>
    <row r="690" spans="1:26" ht="15.75" customHeight="1" x14ac:dyDescent="0.25">
      <c r="A690" s="836"/>
      <c r="B690" s="836"/>
      <c r="C690" s="836"/>
      <c r="D690" s="837"/>
      <c r="E690" s="838"/>
      <c r="F690" s="839"/>
      <c r="G690" s="840"/>
      <c r="H690" s="775"/>
      <c r="I690" s="775"/>
      <c r="J690" s="775"/>
      <c r="K690" s="775"/>
      <c r="L690" s="775"/>
      <c r="M690" s="775"/>
      <c r="N690" s="775"/>
      <c r="O690" s="775"/>
      <c r="P690" s="775"/>
      <c r="Q690" s="775"/>
      <c r="R690" s="775"/>
      <c r="S690" s="775"/>
      <c r="T690" s="775"/>
      <c r="U690" s="775"/>
      <c r="V690" s="775"/>
      <c r="W690" s="775"/>
      <c r="X690" s="775"/>
      <c r="Y690" s="775"/>
      <c r="Z690" s="775"/>
    </row>
    <row r="691" spans="1:26" ht="15.75" customHeight="1" x14ac:dyDescent="0.25">
      <c r="A691" s="836"/>
      <c r="B691" s="836"/>
      <c r="C691" s="836"/>
      <c r="D691" s="837"/>
      <c r="E691" s="838"/>
      <c r="F691" s="839"/>
      <c r="G691" s="840"/>
      <c r="H691" s="775"/>
      <c r="I691" s="775"/>
      <c r="J691" s="775"/>
      <c r="K691" s="775"/>
      <c r="L691" s="775"/>
      <c r="M691" s="775"/>
      <c r="N691" s="775"/>
      <c r="O691" s="775"/>
      <c r="P691" s="775"/>
      <c r="Q691" s="775"/>
      <c r="R691" s="775"/>
      <c r="S691" s="775"/>
      <c r="T691" s="775"/>
      <c r="U691" s="775"/>
      <c r="V691" s="775"/>
      <c r="W691" s="775"/>
      <c r="X691" s="775"/>
      <c r="Y691" s="775"/>
      <c r="Z691" s="775"/>
    </row>
    <row r="692" spans="1:26" ht="15.75" customHeight="1" x14ac:dyDescent="0.25">
      <c r="A692" s="836"/>
      <c r="B692" s="836"/>
      <c r="C692" s="836"/>
      <c r="D692" s="837"/>
      <c r="E692" s="838"/>
      <c r="F692" s="839"/>
      <c r="G692" s="840"/>
      <c r="H692" s="775"/>
      <c r="I692" s="775"/>
      <c r="J692" s="775"/>
      <c r="K692" s="775"/>
      <c r="L692" s="775"/>
      <c r="M692" s="775"/>
      <c r="N692" s="775"/>
      <c r="O692" s="775"/>
      <c r="P692" s="775"/>
      <c r="Q692" s="775"/>
      <c r="R692" s="775"/>
      <c r="S692" s="775"/>
      <c r="T692" s="775"/>
      <c r="U692" s="775"/>
      <c r="V692" s="775"/>
      <c r="W692" s="775"/>
      <c r="X692" s="775"/>
      <c r="Y692" s="775"/>
      <c r="Z692" s="775"/>
    </row>
    <row r="693" spans="1:26" ht="15.75" customHeight="1" x14ac:dyDescent="0.25">
      <c r="A693" s="836"/>
      <c r="B693" s="836"/>
      <c r="C693" s="836"/>
      <c r="D693" s="837"/>
      <c r="E693" s="838"/>
      <c r="F693" s="839"/>
      <c r="G693" s="840"/>
      <c r="H693" s="775"/>
      <c r="I693" s="775"/>
      <c r="J693" s="775"/>
      <c r="K693" s="775"/>
      <c r="L693" s="775"/>
      <c r="M693" s="775"/>
      <c r="N693" s="775"/>
      <c r="O693" s="775"/>
      <c r="P693" s="775"/>
      <c r="Q693" s="775"/>
      <c r="R693" s="775"/>
      <c r="S693" s="775"/>
      <c r="T693" s="775"/>
      <c r="U693" s="775"/>
      <c r="V693" s="775"/>
      <c r="W693" s="775"/>
      <c r="X693" s="775"/>
      <c r="Y693" s="775"/>
      <c r="Z693" s="775"/>
    </row>
    <row r="694" spans="1:26" ht="15.75" customHeight="1" x14ac:dyDescent="0.25">
      <c r="A694" s="836"/>
      <c r="B694" s="836"/>
      <c r="C694" s="836"/>
      <c r="D694" s="837"/>
      <c r="E694" s="838"/>
      <c r="F694" s="839"/>
      <c r="G694" s="840"/>
      <c r="H694" s="775"/>
      <c r="I694" s="775"/>
      <c r="J694" s="775"/>
      <c r="K694" s="775"/>
      <c r="L694" s="775"/>
      <c r="M694" s="775"/>
      <c r="N694" s="775"/>
      <c r="O694" s="775"/>
      <c r="P694" s="775"/>
      <c r="Q694" s="775"/>
      <c r="R694" s="775"/>
      <c r="S694" s="775"/>
      <c r="T694" s="775"/>
      <c r="U694" s="775"/>
      <c r="V694" s="775"/>
      <c r="W694" s="775"/>
      <c r="X694" s="775"/>
      <c r="Y694" s="775"/>
      <c r="Z694" s="775"/>
    </row>
    <row r="695" spans="1:26" ht="15.75" customHeight="1" x14ac:dyDescent="0.25">
      <c r="A695" s="836"/>
      <c r="B695" s="836"/>
      <c r="C695" s="836"/>
      <c r="D695" s="837"/>
      <c r="E695" s="838"/>
      <c r="F695" s="839"/>
      <c r="G695" s="840"/>
      <c r="H695" s="775"/>
      <c r="I695" s="775"/>
      <c r="J695" s="775"/>
      <c r="K695" s="775"/>
      <c r="L695" s="775"/>
      <c r="M695" s="775"/>
      <c r="N695" s="775"/>
      <c r="O695" s="775"/>
      <c r="P695" s="775"/>
      <c r="Q695" s="775"/>
      <c r="R695" s="775"/>
      <c r="S695" s="775"/>
      <c r="T695" s="775"/>
      <c r="U695" s="775"/>
      <c r="V695" s="775"/>
      <c r="W695" s="775"/>
      <c r="X695" s="775"/>
      <c r="Y695" s="775"/>
      <c r="Z695" s="775"/>
    </row>
    <row r="696" spans="1:26" ht="15.75" customHeight="1" x14ac:dyDescent="0.25">
      <c r="A696" s="836"/>
      <c r="B696" s="836"/>
      <c r="C696" s="836"/>
      <c r="D696" s="837"/>
      <c r="E696" s="838"/>
      <c r="F696" s="839"/>
      <c r="G696" s="840"/>
      <c r="H696" s="775"/>
      <c r="I696" s="775"/>
      <c r="J696" s="775"/>
      <c r="K696" s="775"/>
      <c r="L696" s="775"/>
      <c r="M696" s="775"/>
      <c r="N696" s="775"/>
      <c r="O696" s="775"/>
      <c r="P696" s="775"/>
      <c r="Q696" s="775"/>
      <c r="R696" s="775"/>
      <c r="S696" s="775"/>
      <c r="T696" s="775"/>
      <c r="U696" s="775"/>
      <c r="V696" s="775"/>
      <c r="W696" s="775"/>
      <c r="X696" s="775"/>
      <c r="Y696" s="775"/>
      <c r="Z696" s="775"/>
    </row>
    <row r="697" spans="1:26" ht="15.75" customHeight="1" x14ac:dyDescent="0.25">
      <c r="A697" s="836"/>
      <c r="B697" s="836"/>
      <c r="C697" s="836"/>
      <c r="D697" s="837"/>
      <c r="E697" s="838"/>
      <c r="F697" s="839"/>
      <c r="G697" s="840"/>
      <c r="H697" s="775"/>
      <c r="I697" s="775"/>
      <c r="J697" s="775"/>
      <c r="K697" s="775"/>
      <c r="L697" s="775"/>
      <c r="M697" s="775"/>
      <c r="N697" s="775"/>
      <c r="O697" s="775"/>
      <c r="P697" s="775"/>
      <c r="Q697" s="775"/>
      <c r="R697" s="775"/>
      <c r="S697" s="775"/>
      <c r="T697" s="775"/>
      <c r="U697" s="775"/>
      <c r="V697" s="775"/>
      <c r="W697" s="775"/>
      <c r="X697" s="775"/>
      <c r="Y697" s="775"/>
      <c r="Z697" s="775"/>
    </row>
    <row r="698" spans="1:26" ht="15.75" customHeight="1" x14ac:dyDescent="0.25">
      <c r="A698" s="836"/>
      <c r="B698" s="836"/>
      <c r="C698" s="836"/>
      <c r="D698" s="837"/>
      <c r="E698" s="838"/>
      <c r="F698" s="839"/>
      <c r="G698" s="840"/>
      <c r="H698" s="775"/>
      <c r="I698" s="775"/>
      <c r="J698" s="775"/>
      <c r="K698" s="775"/>
      <c r="L698" s="775"/>
      <c r="M698" s="775"/>
      <c r="N698" s="775"/>
      <c r="O698" s="775"/>
      <c r="P698" s="775"/>
      <c r="Q698" s="775"/>
      <c r="R698" s="775"/>
      <c r="S698" s="775"/>
      <c r="T698" s="775"/>
      <c r="U698" s="775"/>
      <c r="V698" s="775"/>
      <c r="W698" s="775"/>
      <c r="X698" s="775"/>
      <c r="Y698" s="775"/>
      <c r="Z698" s="775"/>
    </row>
    <row r="699" spans="1:26" ht="15.75" customHeight="1" x14ac:dyDescent="0.25">
      <c r="A699" s="836"/>
      <c r="B699" s="836"/>
      <c r="C699" s="836"/>
      <c r="D699" s="837"/>
      <c r="E699" s="838"/>
      <c r="F699" s="839"/>
      <c r="G699" s="840"/>
      <c r="H699" s="775"/>
      <c r="I699" s="775"/>
      <c r="J699" s="775"/>
      <c r="K699" s="775"/>
      <c r="L699" s="775"/>
      <c r="M699" s="775"/>
      <c r="N699" s="775"/>
      <c r="O699" s="775"/>
      <c r="P699" s="775"/>
      <c r="Q699" s="775"/>
      <c r="R699" s="775"/>
      <c r="S699" s="775"/>
      <c r="T699" s="775"/>
      <c r="U699" s="775"/>
      <c r="V699" s="775"/>
      <c r="W699" s="775"/>
      <c r="X699" s="775"/>
      <c r="Y699" s="775"/>
      <c r="Z699" s="775"/>
    </row>
    <row r="700" spans="1:26" ht="15.75" customHeight="1" x14ac:dyDescent="0.25">
      <c r="A700" s="836"/>
      <c r="B700" s="836"/>
      <c r="C700" s="836"/>
      <c r="D700" s="837"/>
      <c r="E700" s="838"/>
      <c r="F700" s="839"/>
      <c r="G700" s="840"/>
      <c r="H700" s="775"/>
      <c r="I700" s="775"/>
      <c r="J700" s="775"/>
      <c r="K700" s="775"/>
      <c r="L700" s="775"/>
      <c r="M700" s="775"/>
      <c r="N700" s="775"/>
      <c r="O700" s="775"/>
      <c r="P700" s="775"/>
      <c r="Q700" s="775"/>
      <c r="R700" s="775"/>
      <c r="S700" s="775"/>
      <c r="T700" s="775"/>
      <c r="U700" s="775"/>
      <c r="V700" s="775"/>
      <c r="W700" s="775"/>
      <c r="X700" s="775"/>
      <c r="Y700" s="775"/>
      <c r="Z700" s="775"/>
    </row>
    <row r="701" spans="1:26" ht="15.75" customHeight="1" x14ac:dyDescent="0.25">
      <c r="A701" s="836"/>
      <c r="B701" s="836"/>
      <c r="C701" s="836"/>
      <c r="D701" s="837"/>
      <c r="E701" s="838"/>
      <c r="F701" s="839"/>
      <c r="G701" s="840"/>
      <c r="H701" s="775"/>
      <c r="I701" s="775"/>
      <c r="J701" s="775"/>
      <c r="K701" s="775"/>
      <c r="L701" s="775"/>
      <c r="M701" s="775"/>
      <c r="N701" s="775"/>
      <c r="O701" s="775"/>
      <c r="P701" s="775"/>
      <c r="Q701" s="775"/>
      <c r="R701" s="775"/>
      <c r="S701" s="775"/>
      <c r="T701" s="775"/>
      <c r="U701" s="775"/>
      <c r="V701" s="775"/>
      <c r="W701" s="775"/>
      <c r="X701" s="775"/>
      <c r="Y701" s="775"/>
      <c r="Z701" s="775"/>
    </row>
    <row r="702" spans="1:26" ht="15.75" customHeight="1" x14ac:dyDescent="0.25">
      <c r="A702" s="836"/>
      <c r="B702" s="836"/>
      <c r="C702" s="836"/>
      <c r="D702" s="837"/>
      <c r="E702" s="838"/>
      <c r="F702" s="839"/>
      <c r="G702" s="840"/>
      <c r="H702" s="775"/>
      <c r="I702" s="775"/>
      <c r="J702" s="775"/>
      <c r="K702" s="775"/>
      <c r="L702" s="775"/>
      <c r="M702" s="775"/>
      <c r="N702" s="775"/>
      <c r="O702" s="775"/>
      <c r="P702" s="775"/>
      <c r="Q702" s="775"/>
      <c r="R702" s="775"/>
      <c r="S702" s="775"/>
      <c r="T702" s="775"/>
      <c r="U702" s="775"/>
      <c r="V702" s="775"/>
      <c r="W702" s="775"/>
      <c r="X702" s="775"/>
      <c r="Y702" s="775"/>
      <c r="Z702" s="775"/>
    </row>
    <row r="703" spans="1:26" ht="15.75" customHeight="1" x14ac:dyDescent="0.25">
      <c r="A703" s="836"/>
      <c r="B703" s="836"/>
      <c r="C703" s="836"/>
      <c r="D703" s="837"/>
      <c r="E703" s="838"/>
      <c r="F703" s="839"/>
      <c r="G703" s="840"/>
      <c r="H703" s="775"/>
      <c r="I703" s="775"/>
      <c r="J703" s="775"/>
      <c r="K703" s="775"/>
      <c r="L703" s="775"/>
      <c r="M703" s="775"/>
      <c r="N703" s="775"/>
      <c r="O703" s="775"/>
      <c r="P703" s="775"/>
      <c r="Q703" s="775"/>
      <c r="R703" s="775"/>
      <c r="S703" s="775"/>
      <c r="T703" s="775"/>
      <c r="U703" s="775"/>
      <c r="V703" s="775"/>
      <c r="W703" s="775"/>
      <c r="X703" s="775"/>
      <c r="Y703" s="775"/>
      <c r="Z703" s="775"/>
    </row>
    <row r="704" spans="1:26" ht="15.75" customHeight="1" x14ac:dyDescent="0.25">
      <c r="A704" s="836"/>
      <c r="B704" s="836"/>
      <c r="C704" s="836"/>
      <c r="D704" s="837"/>
      <c r="E704" s="838"/>
      <c r="F704" s="839"/>
      <c r="G704" s="840"/>
      <c r="H704" s="775"/>
      <c r="I704" s="775"/>
      <c r="J704" s="775"/>
      <c r="K704" s="775"/>
      <c r="L704" s="775"/>
      <c r="M704" s="775"/>
      <c r="N704" s="775"/>
      <c r="O704" s="775"/>
      <c r="P704" s="775"/>
      <c r="Q704" s="775"/>
      <c r="R704" s="775"/>
      <c r="S704" s="775"/>
      <c r="T704" s="775"/>
      <c r="U704" s="775"/>
      <c r="V704" s="775"/>
      <c r="W704" s="775"/>
      <c r="X704" s="775"/>
      <c r="Y704" s="775"/>
      <c r="Z704" s="775"/>
    </row>
    <row r="705" spans="1:26" ht="15.75" customHeight="1" x14ac:dyDescent="0.25">
      <c r="A705" s="836"/>
      <c r="B705" s="836"/>
      <c r="C705" s="836"/>
      <c r="D705" s="837"/>
      <c r="E705" s="838"/>
      <c r="F705" s="839"/>
      <c r="G705" s="840"/>
      <c r="H705" s="775"/>
      <c r="I705" s="775"/>
      <c r="J705" s="775"/>
      <c r="K705" s="775"/>
      <c r="L705" s="775"/>
      <c r="M705" s="775"/>
      <c r="N705" s="775"/>
      <c r="O705" s="775"/>
      <c r="P705" s="775"/>
      <c r="Q705" s="775"/>
      <c r="R705" s="775"/>
      <c r="S705" s="775"/>
      <c r="T705" s="775"/>
      <c r="U705" s="775"/>
      <c r="V705" s="775"/>
      <c r="W705" s="775"/>
      <c r="X705" s="775"/>
      <c r="Y705" s="775"/>
      <c r="Z705" s="775"/>
    </row>
    <row r="706" spans="1:26" ht="15.75" customHeight="1" x14ac:dyDescent="0.25">
      <c r="A706" s="836"/>
      <c r="B706" s="836"/>
      <c r="C706" s="836"/>
      <c r="D706" s="837"/>
      <c r="E706" s="838"/>
      <c r="F706" s="839"/>
      <c r="G706" s="840"/>
      <c r="H706" s="775"/>
      <c r="I706" s="775"/>
      <c r="J706" s="775"/>
      <c r="K706" s="775"/>
      <c r="L706" s="775"/>
      <c r="M706" s="775"/>
      <c r="N706" s="775"/>
      <c r="O706" s="775"/>
      <c r="P706" s="775"/>
      <c r="Q706" s="775"/>
      <c r="R706" s="775"/>
      <c r="S706" s="775"/>
      <c r="T706" s="775"/>
      <c r="U706" s="775"/>
      <c r="V706" s="775"/>
      <c r="W706" s="775"/>
      <c r="X706" s="775"/>
      <c r="Y706" s="775"/>
      <c r="Z706" s="775"/>
    </row>
    <row r="707" spans="1:26" ht="15.75" customHeight="1" x14ac:dyDescent="0.25">
      <c r="A707" s="836"/>
      <c r="B707" s="836"/>
      <c r="C707" s="836"/>
      <c r="D707" s="837"/>
      <c r="E707" s="838"/>
      <c r="F707" s="839"/>
      <c r="G707" s="840"/>
      <c r="H707" s="775"/>
      <c r="I707" s="775"/>
      <c r="J707" s="775"/>
      <c r="K707" s="775"/>
      <c r="L707" s="775"/>
      <c r="M707" s="775"/>
      <c r="N707" s="775"/>
      <c r="O707" s="775"/>
      <c r="P707" s="775"/>
      <c r="Q707" s="775"/>
      <c r="R707" s="775"/>
      <c r="S707" s="775"/>
      <c r="T707" s="775"/>
      <c r="U707" s="775"/>
      <c r="V707" s="775"/>
      <c r="W707" s="775"/>
      <c r="X707" s="775"/>
      <c r="Y707" s="775"/>
      <c r="Z707" s="775"/>
    </row>
    <row r="708" spans="1:26" ht="15.75" customHeight="1" x14ac:dyDescent="0.25">
      <c r="A708" s="836"/>
      <c r="B708" s="836"/>
      <c r="C708" s="836"/>
      <c r="D708" s="837"/>
      <c r="E708" s="838"/>
      <c r="F708" s="839"/>
      <c r="G708" s="840"/>
      <c r="H708" s="775"/>
      <c r="I708" s="775"/>
      <c r="J708" s="775"/>
      <c r="K708" s="775"/>
      <c r="L708" s="775"/>
      <c r="M708" s="775"/>
      <c r="N708" s="775"/>
      <c r="O708" s="775"/>
      <c r="P708" s="775"/>
      <c r="Q708" s="775"/>
      <c r="R708" s="775"/>
      <c r="S708" s="775"/>
      <c r="T708" s="775"/>
      <c r="U708" s="775"/>
      <c r="V708" s="775"/>
      <c r="W708" s="775"/>
      <c r="X708" s="775"/>
      <c r="Y708" s="775"/>
      <c r="Z708" s="775"/>
    </row>
    <row r="709" spans="1:26" ht="15.75" customHeight="1" x14ac:dyDescent="0.25">
      <c r="A709" s="836"/>
      <c r="B709" s="836"/>
      <c r="C709" s="836"/>
      <c r="D709" s="837"/>
      <c r="E709" s="838"/>
      <c r="F709" s="839"/>
      <c r="G709" s="840"/>
      <c r="H709" s="775"/>
      <c r="I709" s="775"/>
      <c r="J709" s="775"/>
      <c r="K709" s="775"/>
      <c r="L709" s="775"/>
      <c r="M709" s="775"/>
      <c r="N709" s="775"/>
      <c r="O709" s="775"/>
      <c r="P709" s="775"/>
      <c r="Q709" s="775"/>
      <c r="R709" s="775"/>
      <c r="S709" s="775"/>
      <c r="T709" s="775"/>
      <c r="U709" s="775"/>
      <c r="V709" s="775"/>
      <c r="W709" s="775"/>
      <c r="X709" s="775"/>
      <c r="Y709" s="775"/>
      <c r="Z709" s="775"/>
    </row>
    <row r="710" spans="1:26" ht="15.75" customHeight="1" x14ac:dyDescent="0.25">
      <c r="A710" s="836"/>
      <c r="B710" s="836"/>
      <c r="C710" s="836"/>
      <c r="D710" s="837"/>
      <c r="E710" s="838"/>
      <c r="F710" s="839"/>
      <c r="G710" s="840"/>
      <c r="H710" s="775"/>
      <c r="I710" s="775"/>
      <c r="J710" s="775"/>
      <c r="K710" s="775"/>
      <c r="L710" s="775"/>
      <c r="M710" s="775"/>
      <c r="N710" s="775"/>
      <c r="O710" s="775"/>
      <c r="P710" s="775"/>
      <c r="Q710" s="775"/>
      <c r="R710" s="775"/>
      <c r="S710" s="775"/>
      <c r="T710" s="775"/>
      <c r="U710" s="775"/>
      <c r="V710" s="775"/>
      <c r="W710" s="775"/>
      <c r="X710" s="775"/>
      <c r="Y710" s="775"/>
      <c r="Z710" s="775"/>
    </row>
    <row r="711" spans="1:26" ht="15.75" customHeight="1" x14ac:dyDescent="0.25">
      <c r="A711" s="836"/>
      <c r="B711" s="836"/>
      <c r="C711" s="836"/>
      <c r="D711" s="837"/>
      <c r="E711" s="838"/>
      <c r="F711" s="839"/>
      <c r="G711" s="840"/>
      <c r="H711" s="775"/>
      <c r="I711" s="775"/>
      <c r="J711" s="775"/>
      <c r="K711" s="775"/>
      <c r="L711" s="775"/>
      <c r="M711" s="775"/>
      <c r="N711" s="775"/>
      <c r="O711" s="775"/>
      <c r="P711" s="775"/>
      <c r="Q711" s="775"/>
      <c r="R711" s="775"/>
      <c r="S711" s="775"/>
      <c r="T711" s="775"/>
      <c r="U711" s="775"/>
      <c r="V711" s="775"/>
      <c r="W711" s="775"/>
      <c r="X711" s="775"/>
      <c r="Y711" s="775"/>
      <c r="Z711" s="775"/>
    </row>
    <row r="712" spans="1:26" ht="15.75" customHeight="1" x14ac:dyDescent="0.25">
      <c r="A712" s="836"/>
      <c r="B712" s="836"/>
      <c r="C712" s="836"/>
      <c r="D712" s="837"/>
      <c r="E712" s="838"/>
      <c r="F712" s="839"/>
      <c r="G712" s="840"/>
      <c r="H712" s="775"/>
      <c r="I712" s="775"/>
      <c r="J712" s="775"/>
      <c r="K712" s="775"/>
      <c r="L712" s="775"/>
      <c r="M712" s="775"/>
      <c r="N712" s="775"/>
      <c r="O712" s="775"/>
      <c r="P712" s="775"/>
      <c r="Q712" s="775"/>
      <c r="R712" s="775"/>
      <c r="S712" s="775"/>
      <c r="T712" s="775"/>
      <c r="U712" s="775"/>
      <c r="V712" s="775"/>
      <c r="W712" s="775"/>
      <c r="X712" s="775"/>
      <c r="Y712" s="775"/>
      <c r="Z712" s="775"/>
    </row>
    <row r="713" spans="1:26" ht="15.75" customHeight="1" x14ac:dyDescent="0.25">
      <c r="A713" s="836"/>
      <c r="B713" s="836"/>
      <c r="C713" s="836"/>
      <c r="D713" s="837"/>
      <c r="E713" s="838"/>
      <c r="F713" s="839"/>
      <c r="G713" s="840"/>
      <c r="H713" s="775"/>
      <c r="I713" s="775"/>
      <c r="J713" s="775"/>
      <c r="K713" s="775"/>
      <c r="L713" s="775"/>
      <c r="M713" s="775"/>
      <c r="N713" s="775"/>
      <c r="O713" s="775"/>
      <c r="P713" s="775"/>
      <c r="Q713" s="775"/>
      <c r="R713" s="775"/>
      <c r="S713" s="775"/>
      <c r="T713" s="775"/>
      <c r="U713" s="775"/>
      <c r="V713" s="775"/>
      <c r="W713" s="775"/>
      <c r="X713" s="775"/>
      <c r="Y713" s="775"/>
      <c r="Z713" s="775"/>
    </row>
    <row r="714" spans="1:26" ht="15.75" customHeight="1" x14ac:dyDescent="0.25">
      <c r="A714" s="836"/>
      <c r="B714" s="836"/>
      <c r="C714" s="836"/>
      <c r="D714" s="837"/>
      <c r="E714" s="838"/>
      <c r="F714" s="839"/>
      <c r="G714" s="840"/>
      <c r="H714" s="775"/>
      <c r="I714" s="775"/>
      <c r="J714" s="775"/>
      <c r="K714" s="775"/>
      <c r="L714" s="775"/>
      <c r="M714" s="775"/>
      <c r="N714" s="775"/>
      <c r="O714" s="775"/>
      <c r="P714" s="775"/>
      <c r="Q714" s="775"/>
      <c r="R714" s="775"/>
      <c r="S714" s="775"/>
      <c r="T714" s="775"/>
      <c r="U714" s="775"/>
      <c r="V714" s="775"/>
      <c r="W714" s="775"/>
      <c r="X714" s="775"/>
      <c r="Y714" s="775"/>
      <c r="Z714" s="775"/>
    </row>
    <row r="715" spans="1:26" ht="15.75" customHeight="1" x14ac:dyDescent="0.25">
      <c r="A715" s="836"/>
      <c r="B715" s="836"/>
      <c r="C715" s="836"/>
      <c r="D715" s="837"/>
      <c r="E715" s="838"/>
      <c r="F715" s="839"/>
      <c r="G715" s="840"/>
      <c r="H715" s="775"/>
      <c r="I715" s="775"/>
      <c r="J715" s="775"/>
      <c r="K715" s="775"/>
      <c r="L715" s="775"/>
      <c r="M715" s="775"/>
      <c r="N715" s="775"/>
      <c r="O715" s="775"/>
      <c r="P715" s="775"/>
      <c r="Q715" s="775"/>
      <c r="R715" s="775"/>
      <c r="S715" s="775"/>
      <c r="T715" s="775"/>
      <c r="U715" s="775"/>
      <c r="V715" s="775"/>
      <c r="W715" s="775"/>
      <c r="X715" s="775"/>
      <c r="Y715" s="775"/>
      <c r="Z715" s="775"/>
    </row>
    <row r="716" spans="1:26" ht="15.75" customHeight="1" x14ac:dyDescent="0.25">
      <c r="A716" s="836"/>
      <c r="B716" s="836"/>
      <c r="C716" s="836"/>
      <c r="D716" s="837"/>
      <c r="E716" s="838"/>
      <c r="F716" s="839"/>
      <c r="G716" s="840"/>
      <c r="H716" s="775"/>
      <c r="I716" s="775"/>
      <c r="J716" s="775"/>
      <c r="K716" s="775"/>
      <c r="L716" s="775"/>
      <c r="M716" s="775"/>
      <c r="N716" s="775"/>
      <c r="O716" s="775"/>
      <c r="P716" s="775"/>
      <c r="Q716" s="775"/>
      <c r="R716" s="775"/>
      <c r="S716" s="775"/>
      <c r="T716" s="775"/>
      <c r="U716" s="775"/>
      <c r="V716" s="775"/>
      <c r="W716" s="775"/>
      <c r="X716" s="775"/>
      <c r="Y716" s="775"/>
      <c r="Z716" s="775"/>
    </row>
    <row r="717" spans="1:26" ht="15.75" customHeight="1" x14ac:dyDescent="0.25">
      <c r="A717" s="836"/>
      <c r="B717" s="836"/>
      <c r="C717" s="836"/>
      <c r="D717" s="837"/>
      <c r="E717" s="838"/>
      <c r="F717" s="839"/>
      <c r="G717" s="840"/>
      <c r="H717" s="775"/>
      <c r="I717" s="775"/>
      <c r="J717" s="775"/>
      <c r="K717" s="775"/>
      <c r="L717" s="775"/>
      <c r="M717" s="775"/>
      <c r="N717" s="775"/>
      <c r="O717" s="775"/>
      <c r="P717" s="775"/>
      <c r="Q717" s="775"/>
      <c r="R717" s="775"/>
      <c r="S717" s="775"/>
      <c r="T717" s="775"/>
      <c r="U717" s="775"/>
      <c r="V717" s="775"/>
      <c r="W717" s="775"/>
      <c r="X717" s="775"/>
      <c r="Y717" s="775"/>
      <c r="Z717" s="775"/>
    </row>
    <row r="718" spans="1:26" ht="15.75" customHeight="1" x14ac:dyDescent="0.25">
      <c r="A718" s="836"/>
      <c r="B718" s="836"/>
      <c r="C718" s="836"/>
      <c r="D718" s="837"/>
      <c r="E718" s="838"/>
      <c r="F718" s="839"/>
      <c r="G718" s="840"/>
      <c r="H718" s="775"/>
      <c r="I718" s="775"/>
      <c r="J718" s="775"/>
      <c r="K718" s="775"/>
      <c r="L718" s="775"/>
      <c r="M718" s="775"/>
      <c r="N718" s="775"/>
      <c r="O718" s="775"/>
      <c r="P718" s="775"/>
      <c r="Q718" s="775"/>
      <c r="R718" s="775"/>
      <c r="S718" s="775"/>
      <c r="T718" s="775"/>
      <c r="U718" s="775"/>
      <c r="V718" s="775"/>
      <c r="W718" s="775"/>
      <c r="X718" s="775"/>
      <c r="Y718" s="775"/>
      <c r="Z718" s="775"/>
    </row>
    <row r="719" spans="1:26" ht="15.75" customHeight="1" x14ac:dyDescent="0.25">
      <c r="A719" s="836"/>
      <c r="B719" s="836"/>
      <c r="C719" s="836"/>
      <c r="D719" s="837"/>
      <c r="E719" s="838"/>
      <c r="F719" s="839"/>
      <c r="G719" s="840"/>
      <c r="H719" s="775"/>
      <c r="I719" s="775"/>
      <c r="J719" s="775"/>
      <c r="K719" s="775"/>
      <c r="L719" s="775"/>
      <c r="M719" s="775"/>
      <c r="N719" s="775"/>
      <c r="O719" s="775"/>
      <c r="P719" s="775"/>
      <c r="Q719" s="775"/>
      <c r="R719" s="775"/>
      <c r="S719" s="775"/>
      <c r="T719" s="775"/>
      <c r="U719" s="775"/>
      <c r="V719" s="775"/>
      <c r="W719" s="775"/>
      <c r="X719" s="775"/>
      <c r="Y719" s="775"/>
      <c r="Z719" s="775"/>
    </row>
    <row r="720" spans="1:26" ht="15.75" customHeight="1" x14ac:dyDescent="0.25">
      <c r="A720" s="836"/>
      <c r="B720" s="836"/>
      <c r="C720" s="836"/>
      <c r="D720" s="837"/>
      <c r="E720" s="838"/>
      <c r="F720" s="839"/>
      <c r="G720" s="840"/>
      <c r="H720" s="775"/>
      <c r="I720" s="775"/>
      <c r="J720" s="775"/>
      <c r="K720" s="775"/>
      <c r="L720" s="775"/>
      <c r="M720" s="775"/>
      <c r="N720" s="775"/>
      <c r="O720" s="775"/>
      <c r="P720" s="775"/>
      <c r="Q720" s="775"/>
      <c r="R720" s="775"/>
      <c r="S720" s="775"/>
      <c r="T720" s="775"/>
      <c r="U720" s="775"/>
      <c r="V720" s="775"/>
      <c r="W720" s="775"/>
      <c r="X720" s="775"/>
      <c r="Y720" s="775"/>
      <c r="Z720" s="775"/>
    </row>
    <row r="721" spans="1:26" ht="15.75" customHeight="1" x14ac:dyDescent="0.25">
      <c r="A721" s="836"/>
      <c r="B721" s="836"/>
      <c r="C721" s="836"/>
      <c r="D721" s="837"/>
      <c r="E721" s="838"/>
      <c r="F721" s="839"/>
      <c r="G721" s="840"/>
      <c r="H721" s="775"/>
      <c r="I721" s="775"/>
      <c r="J721" s="775"/>
      <c r="K721" s="775"/>
      <c r="L721" s="775"/>
      <c r="M721" s="775"/>
      <c r="N721" s="775"/>
      <c r="O721" s="775"/>
      <c r="P721" s="775"/>
      <c r="Q721" s="775"/>
      <c r="R721" s="775"/>
      <c r="S721" s="775"/>
      <c r="T721" s="775"/>
      <c r="U721" s="775"/>
      <c r="V721" s="775"/>
      <c r="W721" s="775"/>
      <c r="X721" s="775"/>
      <c r="Y721" s="775"/>
      <c r="Z721" s="775"/>
    </row>
    <row r="722" spans="1:26" ht="15.75" customHeight="1" x14ac:dyDescent="0.25">
      <c r="A722" s="836"/>
      <c r="B722" s="836"/>
      <c r="C722" s="836"/>
      <c r="D722" s="837"/>
      <c r="E722" s="838"/>
      <c r="F722" s="839"/>
      <c r="G722" s="840"/>
      <c r="H722" s="775"/>
      <c r="I722" s="775"/>
      <c r="J722" s="775"/>
      <c r="K722" s="775"/>
      <c r="L722" s="775"/>
      <c r="M722" s="775"/>
      <c r="N722" s="775"/>
      <c r="O722" s="775"/>
      <c r="P722" s="775"/>
      <c r="Q722" s="775"/>
      <c r="R722" s="775"/>
      <c r="S722" s="775"/>
      <c r="T722" s="775"/>
      <c r="U722" s="775"/>
      <c r="V722" s="775"/>
      <c r="W722" s="775"/>
      <c r="X722" s="775"/>
      <c r="Y722" s="775"/>
      <c r="Z722" s="775"/>
    </row>
    <row r="723" spans="1:26" ht="15.75" customHeight="1" x14ac:dyDescent="0.25">
      <c r="A723" s="836"/>
      <c r="B723" s="836"/>
      <c r="C723" s="836"/>
      <c r="D723" s="837"/>
      <c r="E723" s="838"/>
      <c r="F723" s="839"/>
      <c r="G723" s="840"/>
      <c r="H723" s="775"/>
      <c r="I723" s="775"/>
      <c r="J723" s="775"/>
      <c r="K723" s="775"/>
      <c r="L723" s="775"/>
      <c r="M723" s="775"/>
      <c r="N723" s="775"/>
      <c r="O723" s="775"/>
      <c r="P723" s="775"/>
      <c r="Q723" s="775"/>
      <c r="R723" s="775"/>
      <c r="S723" s="775"/>
      <c r="T723" s="775"/>
      <c r="U723" s="775"/>
      <c r="V723" s="775"/>
      <c r="W723" s="775"/>
      <c r="X723" s="775"/>
      <c r="Y723" s="775"/>
      <c r="Z723" s="775"/>
    </row>
    <row r="724" spans="1:26" ht="15.75" customHeight="1" x14ac:dyDescent="0.25">
      <c r="A724" s="836"/>
      <c r="B724" s="836"/>
      <c r="C724" s="836"/>
      <c r="D724" s="837"/>
      <c r="E724" s="838"/>
      <c r="F724" s="839"/>
      <c r="G724" s="840"/>
      <c r="H724" s="775"/>
      <c r="I724" s="775"/>
      <c r="J724" s="775"/>
      <c r="K724" s="775"/>
      <c r="L724" s="775"/>
      <c r="M724" s="775"/>
      <c r="N724" s="775"/>
      <c r="O724" s="775"/>
      <c r="P724" s="775"/>
      <c r="Q724" s="775"/>
      <c r="R724" s="775"/>
      <c r="S724" s="775"/>
      <c r="T724" s="775"/>
      <c r="U724" s="775"/>
      <c r="V724" s="775"/>
      <c r="W724" s="775"/>
      <c r="X724" s="775"/>
      <c r="Y724" s="775"/>
      <c r="Z724" s="775"/>
    </row>
    <row r="725" spans="1:26" ht="15.75" customHeight="1" x14ac:dyDescent="0.25">
      <c r="A725" s="836"/>
      <c r="B725" s="836"/>
      <c r="C725" s="836"/>
      <c r="D725" s="837"/>
      <c r="E725" s="838"/>
      <c r="F725" s="839"/>
      <c r="G725" s="840"/>
      <c r="H725" s="775"/>
      <c r="I725" s="775"/>
      <c r="J725" s="775"/>
      <c r="K725" s="775"/>
      <c r="L725" s="775"/>
      <c r="M725" s="775"/>
      <c r="N725" s="775"/>
      <c r="O725" s="775"/>
      <c r="P725" s="775"/>
      <c r="Q725" s="775"/>
      <c r="R725" s="775"/>
      <c r="S725" s="775"/>
      <c r="T725" s="775"/>
      <c r="U725" s="775"/>
      <c r="V725" s="775"/>
      <c r="W725" s="775"/>
      <c r="X725" s="775"/>
      <c r="Y725" s="775"/>
      <c r="Z725" s="775"/>
    </row>
    <row r="726" spans="1:26" ht="15.75" customHeight="1" x14ac:dyDescent="0.25">
      <c r="A726" s="836"/>
      <c r="B726" s="836"/>
      <c r="C726" s="836"/>
      <c r="D726" s="837"/>
      <c r="E726" s="838"/>
      <c r="F726" s="839"/>
      <c r="G726" s="840"/>
      <c r="H726" s="775"/>
      <c r="I726" s="775"/>
      <c r="J726" s="775"/>
      <c r="K726" s="775"/>
      <c r="L726" s="775"/>
      <c r="M726" s="775"/>
      <c r="N726" s="775"/>
      <c r="O726" s="775"/>
      <c r="P726" s="775"/>
      <c r="Q726" s="775"/>
      <c r="R726" s="775"/>
      <c r="S726" s="775"/>
      <c r="T726" s="775"/>
      <c r="U726" s="775"/>
      <c r="V726" s="775"/>
      <c r="W726" s="775"/>
      <c r="X726" s="775"/>
      <c r="Y726" s="775"/>
      <c r="Z726" s="775"/>
    </row>
    <row r="727" spans="1:26" ht="15.75" customHeight="1" x14ac:dyDescent="0.25">
      <c r="A727" s="836"/>
      <c r="B727" s="836"/>
      <c r="C727" s="836"/>
      <c r="D727" s="837"/>
      <c r="E727" s="838"/>
      <c r="F727" s="839"/>
      <c r="G727" s="840"/>
      <c r="H727" s="775"/>
      <c r="I727" s="775"/>
      <c r="J727" s="775"/>
      <c r="K727" s="775"/>
      <c r="L727" s="775"/>
      <c r="M727" s="775"/>
      <c r="N727" s="775"/>
      <c r="O727" s="775"/>
      <c r="P727" s="775"/>
      <c r="Q727" s="775"/>
      <c r="R727" s="775"/>
      <c r="S727" s="775"/>
      <c r="T727" s="775"/>
      <c r="U727" s="775"/>
      <c r="V727" s="775"/>
      <c r="W727" s="775"/>
      <c r="X727" s="775"/>
      <c r="Y727" s="775"/>
      <c r="Z727" s="775"/>
    </row>
    <row r="728" spans="1:26" ht="15.75" customHeight="1" x14ac:dyDescent="0.25">
      <c r="A728" s="836"/>
      <c r="B728" s="836"/>
      <c r="C728" s="836"/>
      <c r="D728" s="837"/>
      <c r="E728" s="838"/>
      <c r="F728" s="839"/>
      <c r="G728" s="840"/>
      <c r="H728" s="775"/>
      <c r="I728" s="775"/>
      <c r="J728" s="775"/>
      <c r="K728" s="775"/>
      <c r="L728" s="775"/>
      <c r="M728" s="775"/>
      <c r="N728" s="775"/>
      <c r="O728" s="775"/>
      <c r="P728" s="775"/>
      <c r="Q728" s="775"/>
      <c r="R728" s="775"/>
      <c r="S728" s="775"/>
      <c r="T728" s="775"/>
      <c r="U728" s="775"/>
      <c r="V728" s="775"/>
      <c r="W728" s="775"/>
      <c r="X728" s="775"/>
      <c r="Y728" s="775"/>
      <c r="Z728" s="775"/>
    </row>
    <row r="729" spans="1:26" ht="15.75" customHeight="1" x14ac:dyDescent="0.25">
      <c r="A729" s="836"/>
      <c r="B729" s="836"/>
      <c r="C729" s="836"/>
      <c r="D729" s="837"/>
      <c r="E729" s="838"/>
      <c r="F729" s="839"/>
      <c r="G729" s="840"/>
      <c r="H729" s="775"/>
      <c r="I729" s="775"/>
      <c r="J729" s="775"/>
      <c r="K729" s="775"/>
      <c r="L729" s="775"/>
      <c r="M729" s="775"/>
      <c r="N729" s="775"/>
      <c r="O729" s="775"/>
      <c r="P729" s="775"/>
      <c r="Q729" s="775"/>
      <c r="R729" s="775"/>
      <c r="S729" s="775"/>
      <c r="T729" s="775"/>
      <c r="U729" s="775"/>
      <c r="V729" s="775"/>
      <c r="W729" s="775"/>
      <c r="X729" s="775"/>
      <c r="Y729" s="775"/>
      <c r="Z729" s="775"/>
    </row>
    <row r="730" spans="1:26" ht="15.75" customHeight="1" x14ac:dyDescent="0.25">
      <c r="A730" s="836"/>
      <c r="B730" s="836"/>
      <c r="C730" s="836"/>
      <c r="D730" s="837"/>
      <c r="E730" s="838"/>
      <c r="F730" s="839"/>
      <c r="G730" s="840"/>
      <c r="H730" s="775"/>
      <c r="I730" s="775"/>
      <c r="J730" s="775"/>
      <c r="K730" s="775"/>
      <c r="L730" s="775"/>
      <c r="M730" s="775"/>
      <c r="N730" s="775"/>
      <c r="O730" s="775"/>
      <c r="P730" s="775"/>
      <c r="Q730" s="775"/>
      <c r="R730" s="775"/>
      <c r="S730" s="775"/>
      <c r="T730" s="775"/>
      <c r="U730" s="775"/>
      <c r="V730" s="775"/>
      <c r="W730" s="775"/>
      <c r="X730" s="775"/>
      <c r="Y730" s="775"/>
      <c r="Z730" s="775"/>
    </row>
    <row r="731" spans="1:26" ht="15.75" customHeight="1" x14ac:dyDescent="0.25">
      <c r="A731" s="836"/>
      <c r="B731" s="836"/>
      <c r="C731" s="836"/>
      <c r="D731" s="837"/>
      <c r="E731" s="838"/>
      <c r="F731" s="839"/>
      <c r="G731" s="840"/>
      <c r="H731" s="775"/>
      <c r="I731" s="775"/>
      <c r="J731" s="775"/>
      <c r="K731" s="775"/>
      <c r="L731" s="775"/>
      <c r="M731" s="775"/>
      <c r="N731" s="775"/>
      <c r="O731" s="775"/>
      <c r="P731" s="775"/>
      <c r="Q731" s="775"/>
      <c r="R731" s="775"/>
      <c r="S731" s="775"/>
      <c r="T731" s="775"/>
      <c r="U731" s="775"/>
      <c r="V731" s="775"/>
      <c r="W731" s="775"/>
      <c r="X731" s="775"/>
      <c r="Y731" s="775"/>
      <c r="Z731" s="775"/>
    </row>
    <row r="732" spans="1:26" ht="15.75" customHeight="1" x14ac:dyDescent="0.25">
      <c r="A732" s="836"/>
      <c r="B732" s="836"/>
      <c r="C732" s="836"/>
      <c r="D732" s="837"/>
      <c r="E732" s="838"/>
      <c r="F732" s="839"/>
      <c r="G732" s="840"/>
      <c r="H732" s="775"/>
      <c r="I732" s="775"/>
      <c r="J732" s="775"/>
      <c r="K732" s="775"/>
      <c r="L732" s="775"/>
      <c r="M732" s="775"/>
      <c r="N732" s="775"/>
      <c r="O732" s="775"/>
      <c r="P732" s="775"/>
      <c r="Q732" s="775"/>
      <c r="R732" s="775"/>
      <c r="S732" s="775"/>
      <c r="T732" s="775"/>
      <c r="U732" s="775"/>
      <c r="V732" s="775"/>
      <c r="W732" s="775"/>
      <c r="X732" s="775"/>
      <c r="Y732" s="775"/>
      <c r="Z732" s="775"/>
    </row>
    <row r="733" spans="1:26" ht="15.75" customHeight="1" x14ac:dyDescent="0.25">
      <c r="A733" s="836"/>
      <c r="B733" s="836"/>
      <c r="C733" s="836"/>
      <c r="D733" s="837"/>
      <c r="E733" s="838"/>
      <c r="F733" s="839"/>
      <c r="G733" s="840"/>
      <c r="H733" s="775"/>
      <c r="I733" s="775"/>
      <c r="J733" s="775"/>
      <c r="K733" s="775"/>
      <c r="L733" s="775"/>
      <c r="M733" s="775"/>
      <c r="N733" s="775"/>
      <c r="O733" s="775"/>
      <c r="P733" s="775"/>
      <c r="Q733" s="775"/>
      <c r="R733" s="775"/>
      <c r="S733" s="775"/>
      <c r="T733" s="775"/>
      <c r="U733" s="775"/>
      <c r="V733" s="775"/>
      <c r="W733" s="775"/>
      <c r="X733" s="775"/>
      <c r="Y733" s="775"/>
      <c r="Z733" s="775"/>
    </row>
    <row r="734" spans="1:26" ht="15.75" customHeight="1" x14ac:dyDescent="0.25">
      <c r="A734" s="836"/>
      <c r="B734" s="836"/>
      <c r="C734" s="836"/>
      <c r="D734" s="837"/>
      <c r="E734" s="838"/>
      <c r="F734" s="839"/>
      <c r="G734" s="840"/>
      <c r="H734" s="775"/>
      <c r="I734" s="775"/>
      <c r="J734" s="775"/>
      <c r="K734" s="775"/>
      <c r="L734" s="775"/>
      <c r="M734" s="775"/>
      <c r="N734" s="775"/>
      <c r="O734" s="775"/>
      <c r="P734" s="775"/>
      <c r="Q734" s="775"/>
      <c r="R734" s="775"/>
      <c r="S734" s="775"/>
      <c r="T734" s="775"/>
      <c r="U734" s="775"/>
      <c r="V734" s="775"/>
      <c r="W734" s="775"/>
      <c r="X734" s="775"/>
      <c r="Y734" s="775"/>
      <c r="Z734" s="775"/>
    </row>
    <row r="735" spans="1:26" ht="15.75" customHeight="1" x14ac:dyDescent="0.25">
      <c r="A735" s="836"/>
      <c r="B735" s="836"/>
      <c r="C735" s="836"/>
      <c r="D735" s="837"/>
      <c r="E735" s="838"/>
      <c r="F735" s="839"/>
      <c r="G735" s="840"/>
      <c r="H735" s="775"/>
      <c r="I735" s="775"/>
      <c r="J735" s="775"/>
      <c r="K735" s="775"/>
      <c r="L735" s="775"/>
      <c r="M735" s="775"/>
      <c r="N735" s="775"/>
      <c r="O735" s="775"/>
      <c r="P735" s="775"/>
      <c r="Q735" s="775"/>
      <c r="R735" s="775"/>
      <c r="S735" s="775"/>
      <c r="T735" s="775"/>
      <c r="U735" s="775"/>
      <c r="V735" s="775"/>
      <c r="W735" s="775"/>
      <c r="X735" s="775"/>
      <c r="Y735" s="775"/>
      <c r="Z735" s="775"/>
    </row>
    <row r="736" spans="1:26" ht="15.75" customHeight="1" x14ac:dyDescent="0.25">
      <c r="A736" s="836"/>
      <c r="B736" s="836"/>
      <c r="C736" s="836"/>
      <c r="D736" s="837"/>
      <c r="E736" s="838"/>
      <c r="F736" s="839"/>
      <c r="G736" s="840"/>
      <c r="H736" s="775"/>
      <c r="I736" s="775"/>
      <c r="J736" s="775"/>
      <c r="K736" s="775"/>
      <c r="L736" s="775"/>
      <c r="M736" s="775"/>
      <c r="N736" s="775"/>
      <c r="O736" s="775"/>
      <c r="P736" s="775"/>
      <c r="Q736" s="775"/>
      <c r="R736" s="775"/>
      <c r="S736" s="775"/>
      <c r="T736" s="775"/>
      <c r="U736" s="775"/>
      <c r="V736" s="775"/>
      <c r="W736" s="775"/>
      <c r="X736" s="775"/>
      <c r="Y736" s="775"/>
      <c r="Z736" s="775"/>
    </row>
    <row r="737" spans="1:26" ht="15.75" customHeight="1" x14ac:dyDescent="0.25">
      <c r="A737" s="836"/>
      <c r="B737" s="836"/>
      <c r="C737" s="836"/>
      <c r="D737" s="837"/>
      <c r="E737" s="838"/>
      <c r="F737" s="839"/>
      <c r="G737" s="840"/>
      <c r="H737" s="775"/>
      <c r="I737" s="775"/>
      <c r="J737" s="775"/>
      <c r="K737" s="775"/>
      <c r="L737" s="775"/>
      <c r="M737" s="775"/>
      <c r="N737" s="775"/>
      <c r="O737" s="775"/>
      <c r="P737" s="775"/>
      <c r="Q737" s="775"/>
      <c r="R737" s="775"/>
      <c r="S737" s="775"/>
      <c r="T737" s="775"/>
      <c r="U737" s="775"/>
      <c r="V737" s="775"/>
      <c r="W737" s="775"/>
      <c r="X737" s="775"/>
      <c r="Y737" s="775"/>
      <c r="Z737" s="775"/>
    </row>
    <row r="738" spans="1:26" ht="15.75" customHeight="1" x14ac:dyDescent="0.25">
      <c r="A738" s="836"/>
      <c r="B738" s="836"/>
      <c r="C738" s="836"/>
      <c r="D738" s="837"/>
      <c r="E738" s="838"/>
      <c r="F738" s="839"/>
      <c r="G738" s="840"/>
      <c r="H738" s="775"/>
      <c r="I738" s="775"/>
      <c r="J738" s="775"/>
      <c r="K738" s="775"/>
      <c r="L738" s="775"/>
      <c r="M738" s="775"/>
      <c r="N738" s="775"/>
      <c r="O738" s="775"/>
      <c r="P738" s="775"/>
      <c r="Q738" s="775"/>
      <c r="R738" s="775"/>
      <c r="S738" s="775"/>
      <c r="T738" s="775"/>
      <c r="U738" s="775"/>
      <c r="V738" s="775"/>
      <c r="W738" s="775"/>
      <c r="X738" s="775"/>
      <c r="Y738" s="775"/>
      <c r="Z738" s="775"/>
    </row>
    <row r="739" spans="1:26" ht="15.75" customHeight="1" x14ac:dyDescent="0.25">
      <c r="A739" s="836"/>
      <c r="B739" s="836"/>
      <c r="C739" s="836"/>
      <c r="D739" s="837"/>
      <c r="E739" s="838"/>
      <c r="F739" s="839"/>
      <c r="G739" s="840"/>
      <c r="H739" s="775"/>
      <c r="I739" s="775"/>
      <c r="J739" s="775"/>
      <c r="K739" s="775"/>
      <c r="L739" s="775"/>
      <c r="M739" s="775"/>
      <c r="N739" s="775"/>
      <c r="O739" s="775"/>
      <c r="P739" s="775"/>
      <c r="Q739" s="775"/>
      <c r="R739" s="775"/>
      <c r="S739" s="775"/>
      <c r="T739" s="775"/>
      <c r="U739" s="775"/>
      <c r="V739" s="775"/>
      <c r="W739" s="775"/>
      <c r="X739" s="775"/>
      <c r="Y739" s="775"/>
      <c r="Z739" s="775"/>
    </row>
    <row r="740" spans="1:26" ht="15.75" customHeight="1" x14ac:dyDescent="0.25">
      <c r="A740" s="836"/>
      <c r="B740" s="836"/>
      <c r="C740" s="836"/>
      <c r="D740" s="837"/>
      <c r="E740" s="838"/>
      <c r="F740" s="839"/>
      <c r="G740" s="840"/>
      <c r="H740" s="775"/>
      <c r="I740" s="775"/>
      <c r="J740" s="775"/>
      <c r="K740" s="775"/>
      <c r="L740" s="775"/>
      <c r="M740" s="775"/>
      <c r="N740" s="775"/>
      <c r="O740" s="775"/>
      <c r="P740" s="775"/>
      <c r="Q740" s="775"/>
      <c r="R740" s="775"/>
      <c r="S740" s="775"/>
      <c r="T740" s="775"/>
      <c r="U740" s="775"/>
      <c r="V740" s="775"/>
      <c r="W740" s="775"/>
      <c r="X740" s="775"/>
      <c r="Y740" s="775"/>
      <c r="Z740" s="775"/>
    </row>
    <row r="741" spans="1:26" ht="15.75" customHeight="1" x14ac:dyDescent="0.25">
      <c r="A741" s="836"/>
      <c r="B741" s="836"/>
      <c r="C741" s="836"/>
      <c r="D741" s="837"/>
      <c r="E741" s="838"/>
      <c r="F741" s="839"/>
      <c r="G741" s="840"/>
      <c r="H741" s="775"/>
      <c r="I741" s="775"/>
      <c r="J741" s="775"/>
      <c r="K741" s="775"/>
      <c r="L741" s="775"/>
      <c r="M741" s="775"/>
      <c r="N741" s="775"/>
      <c r="O741" s="775"/>
      <c r="P741" s="775"/>
      <c r="Q741" s="775"/>
      <c r="R741" s="775"/>
      <c r="S741" s="775"/>
      <c r="T741" s="775"/>
      <c r="U741" s="775"/>
      <c r="V741" s="775"/>
      <c r="W741" s="775"/>
      <c r="X741" s="775"/>
      <c r="Y741" s="775"/>
      <c r="Z741" s="775"/>
    </row>
    <row r="742" spans="1:26" ht="15.75" customHeight="1" x14ac:dyDescent="0.25">
      <c r="A742" s="836"/>
      <c r="B742" s="836"/>
      <c r="C742" s="836"/>
      <c r="D742" s="837"/>
      <c r="E742" s="838"/>
      <c r="F742" s="839"/>
      <c r="G742" s="840"/>
      <c r="H742" s="775"/>
      <c r="I742" s="775"/>
      <c r="J742" s="775"/>
      <c r="K742" s="775"/>
      <c r="L742" s="775"/>
      <c r="M742" s="775"/>
      <c r="N742" s="775"/>
      <c r="O742" s="775"/>
      <c r="P742" s="775"/>
      <c r="Q742" s="775"/>
      <c r="R742" s="775"/>
      <c r="S742" s="775"/>
      <c r="T742" s="775"/>
      <c r="U742" s="775"/>
      <c r="V742" s="775"/>
      <c r="W742" s="775"/>
      <c r="X742" s="775"/>
      <c r="Y742" s="775"/>
      <c r="Z742" s="775"/>
    </row>
    <row r="743" spans="1:26" ht="15.75" customHeight="1" x14ac:dyDescent="0.25">
      <c r="A743" s="836"/>
      <c r="B743" s="836"/>
      <c r="C743" s="836"/>
      <c r="D743" s="837"/>
      <c r="E743" s="838"/>
      <c r="F743" s="839"/>
      <c r="G743" s="840"/>
      <c r="H743" s="775"/>
      <c r="I743" s="775"/>
      <c r="J743" s="775"/>
      <c r="K743" s="775"/>
      <c r="L743" s="775"/>
      <c r="M743" s="775"/>
      <c r="N743" s="775"/>
      <c r="O743" s="775"/>
      <c r="P743" s="775"/>
      <c r="Q743" s="775"/>
      <c r="R743" s="775"/>
      <c r="S743" s="775"/>
      <c r="T743" s="775"/>
      <c r="U743" s="775"/>
      <c r="V743" s="775"/>
      <c r="W743" s="775"/>
      <c r="X743" s="775"/>
      <c r="Y743" s="775"/>
      <c r="Z743" s="775"/>
    </row>
    <row r="744" spans="1:26" ht="15.75" customHeight="1" x14ac:dyDescent="0.25">
      <c r="A744" s="836"/>
      <c r="B744" s="836"/>
      <c r="C744" s="836"/>
      <c r="D744" s="837"/>
      <c r="E744" s="838"/>
      <c r="F744" s="839"/>
      <c r="G744" s="840"/>
      <c r="H744" s="775"/>
      <c r="I744" s="775"/>
      <c r="J744" s="775"/>
      <c r="K744" s="775"/>
      <c r="L744" s="775"/>
      <c r="M744" s="775"/>
      <c r="N744" s="775"/>
      <c r="O744" s="775"/>
      <c r="P744" s="775"/>
      <c r="Q744" s="775"/>
      <c r="R744" s="775"/>
      <c r="S744" s="775"/>
      <c r="T744" s="775"/>
      <c r="U744" s="775"/>
      <c r="V744" s="775"/>
      <c r="W744" s="775"/>
      <c r="X744" s="775"/>
      <c r="Y744" s="775"/>
      <c r="Z744" s="775"/>
    </row>
    <row r="745" spans="1:26" ht="15.75" customHeight="1" x14ac:dyDescent="0.25">
      <c r="A745" s="836"/>
      <c r="B745" s="836"/>
      <c r="C745" s="836"/>
      <c r="D745" s="837"/>
      <c r="E745" s="838"/>
      <c r="F745" s="839"/>
      <c r="G745" s="840"/>
      <c r="H745" s="775"/>
      <c r="I745" s="775"/>
      <c r="J745" s="775"/>
      <c r="K745" s="775"/>
      <c r="L745" s="775"/>
      <c r="M745" s="775"/>
      <c r="N745" s="775"/>
      <c r="O745" s="775"/>
      <c r="P745" s="775"/>
      <c r="Q745" s="775"/>
      <c r="R745" s="775"/>
      <c r="S745" s="775"/>
      <c r="T745" s="775"/>
      <c r="U745" s="775"/>
      <c r="V745" s="775"/>
      <c r="W745" s="775"/>
      <c r="X745" s="775"/>
      <c r="Y745" s="775"/>
      <c r="Z745" s="775"/>
    </row>
    <row r="746" spans="1:26" ht="15.75" customHeight="1" x14ac:dyDescent="0.25">
      <c r="A746" s="836"/>
      <c r="B746" s="836"/>
      <c r="C746" s="836"/>
      <c r="D746" s="837"/>
      <c r="E746" s="838"/>
      <c r="F746" s="839"/>
      <c r="G746" s="840"/>
      <c r="H746" s="775"/>
      <c r="I746" s="775"/>
      <c r="J746" s="775"/>
      <c r="K746" s="775"/>
      <c r="L746" s="775"/>
      <c r="M746" s="775"/>
      <c r="N746" s="775"/>
      <c r="O746" s="775"/>
      <c r="P746" s="775"/>
      <c r="Q746" s="775"/>
      <c r="R746" s="775"/>
      <c r="S746" s="775"/>
      <c r="T746" s="775"/>
      <c r="U746" s="775"/>
      <c r="V746" s="775"/>
      <c r="W746" s="775"/>
      <c r="X746" s="775"/>
      <c r="Y746" s="775"/>
      <c r="Z746" s="775"/>
    </row>
    <row r="747" spans="1:26" ht="15.75" customHeight="1" x14ac:dyDescent="0.25">
      <c r="A747" s="836"/>
      <c r="B747" s="836"/>
      <c r="C747" s="836"/>
      <c r="D747" s="837"/>
      <c r="E747" s="838"/>
      <c r="F747" s="839"/>
      <c r="G747" s="840"/>
      <c r="H747" s="775"/>
      <c r="I747" s="775"/>
      <c r="J747" s="775"/>
      <c r="K747" s="775"/>
      <c r="L747" s="775"/>
      <c r="M747" s="775"/>
      <c r="N747" s="775"/>
      <c r="O747" s="775"/>
      <c r="P747" s="775"/>
      <c r="Q747" s="775"/>
      <c r="R747" s="775"/>
      <c r="S747" s="775"/>
      <c r="T747" s="775"/>
      <c r="U747" s="775"/>
      <c r="V747" s="775"/>
      <c r="W747" s="775"/>
      <c r="X747" s="775"/>
      <c r="Y747" s="775"/>
      <c r="Z747" s="775"/>
    </row>
    <row r="748" spans="1:26" ht="15.75" customHeight="1" x14ac:dyDescent="0.25">
      <c r="A748" s="836"/>
      <c r="B748" s="836"/>
      <c r="C748" s="836"/>
      <c r="D748" s="837"/>
      <c r="E748" s="838"/>
      <c r="F748" s="839"/>
      <c r="G748" s="840"/>
      <c r="H748" s="775"/>
      <c r="I748" s="775"/>
      <c r="J748" s="775"/>
      <c r="K748" s="775"/>
      <c r="L748" s="775"/>
      <c r="M748" s="775"/>
      <c r="N748" s="775"/>
      <c r="O748" s="775"/>
      <c r="P748" s="775"/>
      <c r="Q748" s="775"/>
      <c r="R748" s="775"/>
      <c r="S748" s="775"/>
      <c r="T748" s="775"/>
      <c r="U748" s="775"/>
      <c r="V748" s="775"/>
      <c r="W748" s="775"/>
      <c r="X748" s="775"/>
      <c r="Y748" s="775"/>
      <c r="Z748" s="775"/>
    </row>
    <row r="749" spans="1:26" ht="15.75" customHeight="1" x14ac:dyDescent="0.25">
      <c r="A749" s="836"/>
      <c r="B749" s="836"/>
      <c r="C749" s="836"/>
      <c r="D749" s="837"/>
      <c r="E749" s="838"/>
      <c r="F749" s="839"/>
      <c r="G749" s="840"/>
      <c r="H749" s="775"/>
      <c r="I749" s="775"/>
      <c r="J749" s="775"/>
      <c r="K749" s="775"/>
      <c r="L749" s="775"/>
      <c r="M749" s="775"/>
      <c r="N749" s="775"/>
      <c r="O749" s="775"/>
      <c r="P749" s="775"/>
      <c r="Q749" s="775"/>
      <c r="R749" s="775"/>
      <c r="S749" s="775"/>
      <c r="T749" s="775"/>
      <c r="U749" s="775"/>
      <c r="V749" s="775"/>
      <c r="W749" s="775"/>
      <c r="X749" s="775"/>
      <c r="Y749" s="775"/>
      <c r="Z749" s="775"/>
    </row>
    <row r="750" spans="1:26" ht="15.75" customHeight="1" x14ac:dyDescent="0.25">
      <c r="A750" s="836"/>
      <c r="B750" s="836"/>
      <c r="C750" s="836"/>
      <c r="D750" s="837"/>
      <c r="E750" s="838"/>
      <c r="F750" s="839"/>
      <c r="G750" s="840"/>
      <c r="H750" s="775"/>
      <c r="I750" s="775"/>
      <c r="J750" s="775"/>
      <c r="K750" s="775"/>
      <c r="L750" s="775"/>
      <c r="M750" s="775"/>
      <c r="N750" s="775"/>
      <c r="O750" s="775"/>
      <c r="P750" s="775"/>
      <c r="Q750" s="775"/>
      <c r="R750" s="775"/>
      <c r="S750" s="775"/>
      <c r="T750" s="775"/>
      <c r="U750" s="775"/>
      <c r="V750" s="775"/>
      <c r="W750" s="775"/>
      <c r="X750" s="775"/>
      <c r="Y750" s="775"/>
      <c r="Z750" s="775"/>
    </row>
    <row r="751" spans="1:26" ht="15.75" customHeight="1" x14ac:dyDescent="0.25">
      <c r="A751" s="836"/>
      <c r="B751" s="836"/>
      <c r="C751" s="836"/>
      <c r="D751" s="837"/>
      <c r="E751" s="838"/>
      <c r="F751" s="839"/>
      <c r="G751" s="840"/>
      <c r="H751" s="775"/>
      <c r="I751" s="775"/>
      <c r="J751" s="775"/>
      <c r="K751" s="775"/>
      <c r="L751" s="775"/>
      <c r="M751" s="775"/>
      <c r="N751" s="775"/>
      <c r="O751" s="775"/>
      <c r="P751" s="775"/>
      <c r="Q751" s="775"/>
      <c r="R751" s="775"/>
      <c r="S751" s="775"/>
      <c r="T751" s="775"/>
      <c r="U751" s="775"/>
      <c r="V751" s="775"/>
      <c r="W751" s="775"/>
      <c r="X751" s="775"/>
      <c r="Y751" s="775"/>
      <c r="Z751" s="775"/>
    </row>
    <row r="752" spans="1:26" ht="15.75" customHeight="1" x14ac:dyDescent="0.25">
      <c r="A752" s="836"/>
      <c r="B752" s="836"/>
      <c r="C752" s="836"/>
      <c r="D752" s="837"/>
      <c r="E752" s="838"/>
      <c r="F752" s="839"/>
      <c r="G752" s="840"/>
      <c r="H752" s="775"/>
      <c r="I752" s="775"/>
      <c r="J752" s="775"/>
      <c r="K752" s="775"/>
      <c r="L752" s="775"/>
      <c r="M752" s="775"/>
      <c r="N752" s="775"/>
      <c r="O752" s="775"/>
      <c r="P752" s="775"/>
      <c r="Q752" s="775"/>
      <c r="R752" s="775"/>
      <c r="S752" s="775"/>
      <c r="T752" s="775"/>
      <c r="U752" s="775"/>
      <c r="V752" s="775"/>
      <c r="W752" s="775"/>
      <c r="X752" s="775"/>
      <c r="Y752" s="775"/>
      <c r="Z752" s="775"/>
    </row>
    <row r="753" spans="1:26" ht="15.75" customHeight="1" x14ac:dyDescent="0.25">
      <c r="A753" s="836"/>
      <c r="B753" s="836"/>
      <c r="C753" s="836"/>
      <c r="D753" s="837"/>
      <c r="E753" s="838"/>
      <c r="F753" s="839"/>
      <c r="G753" s="840"/>
      <c r="H753" s="775"/>
      <c r="I753" s="775"/>
      <c r="J753" s="775"/>
      <c r="K753" s="775"/>
      <c r="L753" s="775"/>
      <c r="M753" s="775"/>
      <c r="N753" s="775"/>
      <c r="O753" s="775"/>
      <c r="P753" s="775"/>
      <c r="Q753" s="775"/>
      <c r="R753" s="775"/>
      <c r="S753" s="775"/>
      <c r="T753" s="775"/>
      <c r="U753" s="775"/>
      <c r="V753" s="775"/>
      <c r="W753" s="775"/>
      <c r="X753" s="775"/>
      <c r="Y753" s="775"/>
      <c r="Z753" s="775"/>
    </row>
    <row r="754" spans="1:26" ht="15.75" customHeight="1" x14ac:dyDescent="0.25">
      <c r="A754" s="836"/>
      <c r="B754" s="836"/>
      <c r="C754" s="836"/>
      <c r="D754" s="837"/>
      <c r="E754" s="838"/>
      <c r="F754" s="839"/>
      <c r="G754" s="840"/>
      <c r="H754" s="775"/>
      <c r="I754" s="775"/>
      <c r="J754" s="775"/>
      <c r="K754" s="775"/>
      <c r="L754" s="775"/>
      <c r="M754" s="775"/>
      <c r="N754" s="775"/>
      <c r="O754" s="775"/>
      <c r="P754" s="775"/>
      <c r="Q754" s="775"/>
      <c r="R754" s="775"/>
      <c r="S754" s="775"/>
      <c r="T754" s="775"/>
      <c r="U754" s="775"/>
      <c r="V754" s="775"/>
      <c r="W754" s="775"/>
      <c r="X754" s="775"/>
      <c r="Y754" s="775"/>
      <c r="Z754" s="775"/>
    </row>
    <row r="755" spans="1:26" ht="15.75" customHeight="1" x14ac:dyDescent="0.25">
      <c r="A755" s="836"/>
      <c r="B755" s="836"/>
      <c r="C755" s="836"/>
      <c r="D755" s="837"/>
      <c r="E755" s="838"/>
      <c r="F755" s="839"/>
      <c r="G755" s="840"/>
      <c r="H755" s="775"/>
      <c r="I755" s="775"/>
      <c r="J755" s="775"/>
      <c r="K755" s="775"/>
      <c r="L755" s="775"/>
      <c r="M755" s="775"/>
      <c r="N755" s="775"/>
      <c r="O755" s="775"/>
      <c r="P755" s="775"/>
      <c r="Q755" s="775"/>
      <c r="R755" s="775"/>
      <c r="S755" s="775"/>
      <c r="T755" s="775"/>
      <c r="U755" s="775"/>
      <c r="V755" s="775"/>
      <c r="W755" s="775"/>
      <c r="X755" s="775"/>
      <c r="Y755" s="775"/>
      <c r="Z755" s="775"/>
    </row>
    <row r="756" spans="1:26" ht="15.75" customHeight="1" x14ac:dyDescent="0.25">
      <c r="A756" s="836"/>
      <c r="B756" s="836"/>
      <c r="C756" s="836"/>
      <c r="D756" s="837"/>
      <c r="E756" s="838"/>
      <c r="F756" s="839"/>
      <c r="G756" s="840"/>
      <c r="H756" s="775"/>
      <c r="I756" s="775"/>
      <c r="J756" s="775"/>
      <c r="K756" s="775"/>
      <c r="L756" s="775"/>
      <c r="M756" s="775"/>
      <c r="N756" s="775"/>
      <c r="O756" s="775"/>
      <c r="P756" s="775"/>
      <c r="Q756" s="775"/>
      <c r="R756" s="775"/>
      <c r="S756" s="775"/>
      <c r="T756" s="775"/>
      <c r="U756" s="775"/>
      <c r="V756" s="775"/>
      <c r="W756" s="775"/>
      <c r="X756" s="775"/>
      <c r="Y756" s="775"/>
      <c r="Z756" s="775"/>
    </row>
    <row r="757" spans="1:26" ht="15.75" customHeight="1" x14ac:dyDescent="0.25">
      <c r="A757" s="836"/>
      <c r="B757" s="836"/>
      <c r="C757" s="836"/>
      <c r="D757" s="837"/>
      <c r="E757" s="838"/>
      <c r="F757" s="839"/>
      <c r="G757" s="840"/>
      <c r="H757" s="775"/>
      <c r="I757" s="775"/>
      <c r="J757" s="775"/>
      <c r="K757" s="775"/>
      <c r="L757" s="775"/>
      <c r="M757" s="775"/>
      <c r="N757" s="775"/>
      <c r="O757" s="775"/>
      <c r="P757" s="775"/>
      <c r="Q757" s="775"/>
      <c r="R757" s="775"/>
      <c r="S757" s="775"/>
      <c r="T757" s="775"/>
      <c r="U757" s="775"/>
      <c r="V757" s="775"/>
      <c r="W757" s="775"/>
      <c r="X757" s="775"/>
      <c r="Y757" s="775"/>
      <c r="Z757" s="775"/>
    </row>
    <row r="758" spans="1:26" ht="15.75" customHeight="1" x14ac:dyDescent="0.25">
      <c r="A758" s="836"/>
      <c r="B758" s="836"/>
      <c r="C758" s="836"/>
      <c r="D758" s="837"/>
      <c r="E758" s="838"/>
      <c r="F758" s="839"/>
      <c r="G758" s="840"/>
      <c r="H758" s="775"/>
      <c r="I758" s="775"/>
      <c r="J758" s="775"/>
      <c r="K758" s="775"/>
      <c r="L758" s="775"/>
      <c r="M758" s="775"/>
      <c r="N758" s="775"/>
      <c r="O758" s="775"/>
      <c r="P758" s="775"/>
      <c r="Q758" s="775"/>
      <c r="R758" s="775"/>
      <c r="S758" s="775"/>
      <c r="T758" s="775"/>
      <c r="U758" s="775"/>
      <c r="V758" s="775"/>
      <c r="W758" s="775"/>
      <c r="X758" s="775"/>
      <c r="Y758" s="775"/>
      <c r="Z758" s="775"/>
    </row>
    <row r="759" spans="1:26" ht="15.75" customHeight="1" x14ac:dyDescent="0.25">
      <c r="A759" s="836"/>
      <c r="B759" s="836"/>
      <c r="C759" s="836"/>
      <c r="D759" s="837"/>
      <c r="E759" s="838"/>
      <c r="F759" s="839"/>
      <c r="G759" s="840"/>
      <c r="H759" s="775"/>
      <c r="I759" s="775"/>
      <c r="J759" s="775"/>
      <c r="K759" s="775"/>
      <c r="L759" s="775"/>
      <c r="M759" s="775"/>
      <c r="N759" s="775"/>
      <c r="O759" s="775"/>
      <c r="P759" s="775"/>
      <c r="Q759" s="775"/>
      <c r="R759" s="775"/>
      <c r="S759" s="775"/>
      <c r="T759" s="775"/>
      <c r="U759" s="775"/>
      <c r="V759" s="775"/>
      <c r="W759" s="775"/>
      <c r="X759" s="775"/>
      <c r="Y759" s="775"/>
      <c r="Z759" s="775"/>
    </row>
    <row r="760" spans="1:26" ht="15.75" customHeight="1" x14ac:dyDescent="0.25">
      <c r="A760" s="836"/>
      <c r="B760" s="836"/>
      <c r="C760" s="836"/>
      <c r="D760" s="837"/>
      <c r="E760" s="838"/>
      <c r="F760" s="839"/>
      <c r="G760" s="840"/>
      <c r="H760" s="775"/>
      <c r="I760" s="775"/>
      <c r="J760" s="775"/>
      <c r="K760" s="775"/>
      <c r="L760" s="775"/>
      <c r="M760" s="775"/>
      <c r="N760" s="775"/>
      <c r="O760" s="775"/>
      <c r="P760" s="775"/>
      <c r="Q760" s="775"/>
      <c r="R760" s="775"/>
      <c r="S760" s="775"/>
      <c r="T760" s="775"/>
      <c r="U760" s="775"/>
      <c r="V760" s="775"/>
      <c r="W760" s="775"/>
      <c r="X760" s="775"/>
      <c r="Y760" s="775"/>
      <c r="Z760" s="775"/>
    </row>
    <row r="761" spans="1:26" ht="15.75" customHeight="1" x14ac:dyDescent="0.25">
      <c r="A761" s="836"/>
      <c r="B761" s="836"/>
      <c r="C761" s="836"/>
      <c r="D761" s="837"/>
      <c r="E761" s="838"/>
      <c r="F761" s="839"/>
      <c r="G761" s="840"/>
      <c r="H761" s="775"/>
      <c r="I761" s="775"/>
      <c r="J761" s="775"/>
      <c r="K761" s="775"/>
      <c r="L761" s="775"/>
      <c r="M761" s="775"/>
      <c r="N761" s="775"/>
      <c r="O761" s="775"/>
      <c r="P761" s="775"/>
      <c r="Q761" s="775"/>
      <c r="R761" s="775"/>
      <c r="S761" s="775"/>
      <c r="T761" s="775"/>
      <c r="U761" s="775"/>
      <c r="V761" s="775"/>
      <c r="W761" s="775"/>
      <c r="X761" s="775"/>
      <c r="Y761" s="775"/>
      <c r="Z761" s="775"/>
    </row>
    <row r="762" spans="1:26" ht="15.75" customHeight="1" x14ac:dyDescent="0.25">
      <c r="A762" s="836"/>
      <c r="B762" s="836"/>
      <c r="C762" s="836"/>
      <c r="D762" s="837"/>
      <c r="E762" s="838"/>
      <c r="F762" s="839"/>
      <c r="G762" s="840"/>
      <c r="H762" s="775"/>
      <c r="I762" s="775"/>
      <c r="J762" s="775"/>
      <c r="K762" s="775"/>
      <c r="L762" s="775"/>
      <c r="M762" s="775"/>
      <c r="N762" s="775"/>
      <c r="O762" s="775"/>
      <c r="P762" s="775"/>
      <c r="Q762" s="775"/>
      <c r="R762" s="775"/>
      <c r="S762" s="775"/>
      <c r="T762" s="775"/>
      <c r="U762" s="775"/>
      <c r="V762" s="775"/>
      <c r="W762" s="775"/>
      <c r="X762" s="775"/>
      <c r="Y762" s="775"/>
      <c r="Z762" s="775"/>
    </row>
    <row r="763" spans="1:26" ht="15.75" customHeight="1" x14ac:dyDescent="0.25">
      <c r="A763" s="836"/>
      <c r="B763" s="836"/>
      <c r="C763" s="836"/>
      <c r="D763" s="837"/>
      <c r="E763" s="838"/>
      <c r="F763" s="839"/>
      <c r="G763" s="840"/>
      <c r="H763" s="775"/>
      <c r="I763" s="775"/>
      <c r="J763" s="775"/>
      <c r="K763" s="775"/>
      <c r="L763" s="775"/>
      <c r="M763" s="775"/>
      <c r="N763" s="775"/>
      <c r="O763" s="775"/>
      <c r="P763" s="775"/>
      <c r="Q763" s="775"/>
      <c r="R763" s="775"/>
      <c r="S763" s="775"/>
      <c r="T763" s="775"/>
      <c r="U763" s="775"/>
      <c r="V763" s="775"/>
      <c r="W763" s="775"/>
      <c r="X763" s="775"/>
      <c r="Y763" s="775"/>
      <c r="Z763" s="775"/>
    </row>
    <row r="764" spans="1:26" ht="15.75" customHeight="1" x14ac:dyDescent="0.25">
      <c r="A764" s="836"/>
      <c r="B764" s="836"/>
      <c r="C764" s="836"/>
      <c r="D764" s="837"/>
      <c r="E764" s="838"/>
      <c r="F764" s="839"/>
      <c r="G764" s="840"/>
      <c r="H764" s="775"/>
      <c r="I764" s="775"/>
      <c r="J764" s="775"/>
      <c r="K764" s="775"/>
      <c r="L764" s="775"/>
      <c r="M764" s="775"/>
      <c r="N764" s="775"/>
      <c r="O764" s="775"/>
      <c r="P764" s="775"/>
      <c r="Q764" s="775"/>
      <c r="R764" s="775"/>
      <c r="S764" s="775"/>
      <c r="T764" s="775"/>
      <c r="U764" s="775"/>
      <c r="V764" s="775"/>
      <c r="W764" s="775"/>
      <c r="X764" s="775"/>
      <c r="Y764" s="775"/>
      <c r="Z764" s="775"/>
    </row>
    <row r="765" spans="1:26" ht="15.75" customHeight="1" x14ac:dyDescent="0.25">
      <c r="A765" s="836"/>
      <c r="B765" s="836"/>
      <c r="C765" s="836"/>
      <c r="D765" s="837"/>
      <c r="E765" s="838"/>
      <c r="F765" s="839"/>
      <c r="G765" s="840"/>
      <c r="H765" s="775"/>
      <c r="I765" s="775"/>
      <c r="J765" s="775"/>
      <c r="K765" s="775"/>
      <c r="L765" s="775"/>
      <c r="M765" s="775"/>
      <c r="N765" s="775"/>
      <c r="O765" s="775"/>
      <c r="P765" s="775"/>
      <c r="Q765" s="775"/>
      <c r="R765" s="775"/>
      <c r="S765" s="775"/>
      <c r="T765" s="775"/>
      <c r="U765" s="775"/>
      <c r="V765" s="775"/>
      <c r="W765" s="775"/>
      <c r="X765" s="775"/>
      <c r="Y765" s="775"/>
      <c r="Z765" s="775"/>
    </row>
    <row r="766" spans="1:26" ht="15.75" customHeight="1" x14ac:dyDescent="0.25">
      <c r="A766" s="836"/>
      <c r="B766" s="836"/>
      <c r="C766" s="836"/>
      <c r="D766" s="837"/>
      <c r="E766" s="838"/>
      <c r="F766" s="839"/>
      <c r="G766" s="840"/>
      <c r="H766" s="775"/>
      <c r="I766" s="775"/>
      <c r="J766" s="775"/>
      <c r="K766" s="775"/>
      <c r="L766" s="775"/>
      <c r="M766" s="775"/>
      <c r="N766" s="775"/>
      <c r="O766" s="775"/>
      <c r="P766" s="775"/>
      <c r="Q766" s="775"/>
      <c r="R766" s="775"/>
      <c r="S766" s="775"/>
      <c r="T766" s="775"/>
      <c r="U766" s="775"/>
      <c r="V766" s="775"/>
      <c r="W766" s="775"/>
      <c r="X766" s="775"/>
      <c r="Y766" s="775"/>
      <c r="Z766" s="775"/>
    </row>
    <row r="767" spans="1:26" ht="15.75" customHeight="1" x14ac:dyDescent="0.25">
      <c r="A767" s="836"/>
      <c r="B767" s="836"/>
      <c r="C767" s="836"/>
      <c r="D767" s="837"/>
      <c r="E767" s="838"/>
      <c r="F767" s="839"/>
      <c r="G767" s="840"/>
      <c r="H767" s="775"/>
      <c r="I767" s="775"/>
      <c r="J767" s="775"/>
      <c r="K767" s="775"/>
      <c r="L767" s="775"/>
      <c r="M767" s="775"/>
      <c r="N767" s="775"/>
      <c r="O767" s="775"/>
      <c r="P767" s="775"/>
      <c r="Q767" s="775"/>
      <c r="R767" s="775"/>
      <c r="S767" s="775"/>
      <c r="T767" s="775"/>
      <c r="U767" s="775"/>
      <c r="V767" s="775"/>
      <c r="W767" s="775"/>
      <c r="X767" s="775"/>
      <c r="Y767" s="775"/>
      <c r="Z767" s="775"/>
    </row>
    <row r="768" spans="1:26" ht="15.75" customHeight="1" x14ac:dyDescent="0.25">
      <c r="A768" s="836"/>
      <c r="B768" s="836"/>
      <c r="C768" s="836"/>
      <c r="D768" s="837"/>
      <c r="E768" s="838"/>
      <c r="F768" s="839"/>
      <c r="G768" s="840"/>
      <c r="H768" s="775"/>
      <c r="I768" s="775"/>
      <c r="J768" s="775"/>
      <c r="K768" s="775"/>
      <c r="L768" s="775"/>
      <c r="M768" s="775"/>
      <c r="N768" s="775"/>
      <c r="O768" s="775"/>
      <c r="P768" s="775"/>
      <c r="Q768" s="775"/>
      <c r="R768" s="775"/>
      <c r="S768" s="775"/>
      <c r="T768" s="775"/>
      <c r="U768" s="775"/>
      <c r="V768" s="775"/>
      <c r="W768" s="775"/>
      <c r="X768" s="775"/>
      <c r="Y768" s="775"/>
      <c r="Z768" s="775"/>
    </row>
    <row r="769" spans="1:26" ht="15.75" customHeight="1" x14ac:dyDescent="0.25">
      <c r="A769" s="836"/>
      <c r="B769" s="836"/>
      <c r="C769" s="836"/>
      <c r="D769" s="837"/>
      <c r="E769" s="838"/>
      <c r="F769" s="839"/>
      <c r="G769" s="840"/>
      <c r="H769" s="775"/>
      <c r="I769" s="775"/>
      <c r="J769" s="775"/>
      <c r="K769" s="775"/>
      <c r="L769" s="775"/>
      <c r="M769" s="775"/>
      <c r="N769" s="775"/>
      <c r="O769" s="775"/>
      <c r="P769" s="775"/>
      <c r="Q769" s="775"/>
      <c r="R769" s="775"/>
      <c r="S769" s="775"/>
      <c r="T769" s="775"/>
      <c r="U769" s="775"/>
      <c r="V769" s="775"/>
      <c r="W769" s="775"/>
      <c r="X769" s="775"/>
      <c r="Y769" s="775"/>
      <c r="Z769" s="775"/>
    </row>
    <row r="770" spans="1:26" ht="15.75" customHeight="1" x14ac:dyDescent="0.25">
      <c r="A770" s="836"/>
      <c r="B770" s="836"/>
      <c r="C770" s="836"/>
      <c r="D770" s="837"/>
      <c r="E770" s="838"/>
      <c r="F770" s="839"/>
      <c r="G770" s="840"/>
      <c r="H770" s="775"/>
      <c r="I770" s="775"/>
      <c r="J770" s="775"/>
      <c r="K770" s="775"/>
      <c r="L770" s="775"/>
      <c r="M770" s="775"/>
      <c r="N770" s="775"/>
      <c r="O770" s="775"/>
      <c r="P770" s="775"/>
      <c r="Q770" s="775"/>
      <c r="R770" s="775"/>
      <c r="S770" s="775"/>
      <c r="T770" s="775"/>
      <c r="U770" s="775"/>
      <c r="V770" s="775"/>
      <c r="W770" s="775"/>
      <c r="X770" s="775"/>
      <c r="Y770" s="775"/>
      <c r="Z770" s="775"/>
    </row>
    <row r="771" spans="1:26" ht="15.75" customHeight="1" x14ac:dyDescent="0.25">
      <c r="A771" s="836"/>
      <c r="B771" s="836"/>
      <c r="C771" s="836"/>
      <c r="D771" s="837"/>
      <c r="E771" s="838"/>
      <c r="F771" s="839"/>
      <c r="G771" s="840"/>
      <c r="H771" s="775"/>
      <c r="I771" s="775"/>
      <c r="J771" s="775"/>
      <c r="K771" s="775"/>
      <c r="L771" s="775"/>
      <c r="M771" s="775"/>
      <c r="N771" s="775"/>
      <c r="O771" s="775"/>
      <c r="P771" s="775"/>
      <c r="Q771" s="775"/>
      <c r="R771" s="775"/>
      <c r="S771" s="775"/>
      <c r="T771" s="775"/>
      <c r="U771" s="775"/>
      <c r="V771" s="775"/>
      <c r="W771" s="775"/>
      <c r="X771" s="775"/>
      <c r="Y771" s="775"/>
      <c r="Z771" s="775"/>
    </row>
    <row r="772" spans="1:26" ht="15.75" customHeight="1" x14ac:dyDescent="0.25">
      <c r="A772" s="836"/>
      <c r="B772" s="836"/>
      <c r="C772" s="836"/>
      <c r="D772" s="837"/>
      <c r="E772" s="838"/>
      <c r="F772" s="839"/>
      <c r="G772" s="840"/>
      <c r="H772" s="775"/>
      <c r="I772" s="775"/>
      <c r="J772" s="775"/>
      <c r="K772" s="775"/>
      <c r="L772" s="775"/>
      <c r="M772" s="775"/>
      <c r="N772" s="775"/>
      <c r="O772" s="775"/>
      <c r="P772" s="775"/>
      <c r="Q772" s="775"/>
      <c r="R772" s="775"/>
      <c r="S772" s="775"/>
      <c r="T772" s="775"/>
      <c r="U772" s="775"/>
      <c r="V772" s="775"/>
      <c r="W772" s="775"/>
      <c r="X772" s="775"/>
      <c r="Y772" s="775"/>
      <c r="Z772" s="775"/>
    </row>
    <row r="773" spans="1:26" ht="15.75" customHeight="1" x14ac:dyDescent="0.25">
      <c r="A773" s="836"/>
      <c r="B773" s="836"/>
      <c r="C773" s="836"/>
      <c r="D773" s="837"/>
      <c r="E773" s="838"/>
      <c r="F773" s="839"/>
      <c r="G773" s="840"/>
      <c r="H773" s="775"/>
      <c r="I773" s="775"/>
      <c r="J773" s="775"/>
      <c r="K773" s="775"/>
      <c r="L773" s="775"/>
      <c r="M773" s="775"/>
      <c r="N773" s="775"/>
      <c r="O773" s="775"/>
      <c r="P773" s="775"/>
      <c r="Q773" s="775"/>
      <c r="R773" s="775"/>
      <c r="S773" s="775"/>
      <c r="T773" s="775"/>
      <c r="U773" s="775"/>
      <c r="V773" s="775"/>
      <c r="W773" s="775"/>
      <c r="X773" s="775"/>
      <c r="Y773" s="775"/>
      <c r="Z773" s="775"/>
    </row>
    <row r="774" spans="1:26" ht="15.75" customHeight="1" x14ac:dyDescent="0.25">
      <c r="A774" s="836"/>
      <c r="B774" s="836"/>
      <c r="C774" s="836"/>
      <c r="D774" s="837"/>
      <c r="E774" s="838"/>
      <c r="F774" s="839"/>
      <c r="G774" s="840"/>
      <c r="H774" s="775"/>
      <c r="I774" s="775"/>
      <c r="J774" s="775"/>
      <c r="K774" s="775"/>
      <c r="L774" s="775"/>
      <c r="M774" s="775"/>
      <c r="N774" s="775"/>
      <c r="O774" s="775"/>
      <c r="P774" s="775"/>
      <c r="Q774" s="775"/>
      <c r="R774" s="775"/>
      <c r="S774" s="775"/>
      <c r="T774" s="775"/>
      <c r="U774" s="775"/>
      <c r="V774" s="775"/>
      <c r="W774" s="775"/>
      <c r="X774" s="775"/>
      <c r="Y774" s="775"/>
      <c r="Z774" s="775"/>
    </row>
    <row r="775" spans="1:26" ht="15.75" customHeight="1" x14ac:dyDescent="0.25">
      <c r="A775" s="836"/>
      <c r="B775" s="836"/>
      <c r="C775" s="836"/>
      <c r="D775" s="837"/>
      <c r="E775" s="838"/>
      <c r="F775" s="839"/>
      <c r="G775" s="840"/>
      <c r="H775" s="775"/>
      <c r="I775" s="775"/>
      <c r="J775" s="775"/>
      <c r="K775" s="775"/>
      <c r="L775" s="775"/>
      <c r="M775" s="775"/>
      <c r="N775" s="775"/>
      <c r="O775" s="775"/>
      <c r="P775" s="775"/>
      <c r="Q775" s="775"/>
      <c r="R775" s="775"/>
      <c r="S775" s="775"/>
      <c r="T775" s="775"/>
      <c r="U775" s="775"/>
      <c r="V775" s="775"/>
      <c r="W775" s="775"/>
      <c r="X775" s="775"/>
      <c r="Y775" s="775"/>
      <c r="Z775" s="775"/>
    </row>
    <row r="776" spans="1:26" ht="15.75" customHeight="1" x14ac:dyDescent="0.25">
      <c r="A776" s="836"/>
      <c r="B776" s="836"/>
      <c r="C776" s="836"/>
      <c r="D776" s="837"/>
      <c r="E776" s="838"/>
      <c r="F776" s="839"/>
      <c r="G776" s="840"/>
      <c r="H776" s="775"/>
      <c r="I776" s="775"/>
      <c r="J776" s="775"/>
      <c r="K776" s="775"/>
      <c r="L776" s="775"/>
      <c r="M776" s="775"/>
      <c r="N776" s="775"/>
      <c r="O776" s="775"/>
      <c r="P776" s="775"/>
      <c r="Q776" s="775"/>
      <c r="R776" s="775"/>
      <c r="S776" s="775"/>
      <c r="T776" s="775"/>
      <c r="U776" s="775"/>
      <c r="V776" s="775"/>
      <c r="W776" s="775"/>
      <c r="X776" s="775"/>
      <c r="Y776" s="775"/>
      <c r="Z776" s="775"/>
    </row>
    <row r="777" spans="1:26" ht="15.75" customHeight="1" x14ac:dyDescent="0.25">
      <c r="A777" s="836"/>
      <c r="B777" s="836"/>
      <c r="C777" s="836"/>
      <c r="D777" s="837"/>
      <c r="E777" s="838"/>
      <c r="F777" s="839"/>
      <c r="G777" s="840"/>
      <c r="H777" s="775"/>
      <c r="I777" s="775"/>
      <c r="J777" s="775"/>
      <c r="K777" s="775"/>
      <c r="L777" s="775"/>
      <c r="M777" s="775"/>
      <c r="N777" s="775"/>
      <c r="O777" s="775"/>
      <c r="P777" s="775"/>
      <c r="Q777" s="775"/>
      <c r="R777" s="775"/>
      <c r="S777" s="775"/>
      <c r="T777" s="775"/>
      <c r="U777" s="775"/>
      <c r="V777" s="775"/>
      <c r="W777" s="775"/>
      <c r="X777" s="775"/>
      <c r="Y777" s="775"/>
      <c r="Z777" s="775"/>
    </row>
    <row r="778" spans="1:26" ht="15.75" customHeight="1" x14ac:dyDescent="0.25">
      <c r="A778" s="836"/>
      <c r="B778" s="836"/>
      <c r="C778" s="836"/>
      <c r="D778" s="837"/>
      <c r="E778" s="838"/>
      <c r="F778" s="839"/>
      <c r="G778" s="840"/>
      <c r="H778" s="775"/>
      <c r="I778" s="775"/>
      <c r="J778" s="775"/>
      <c r="K778" s="775"/>
      <c r="L778" s="775"/>
      <c r="M778" s="775"/>
      <c r="N778" s="775"/>
      <c r="O778" s="775"/>
      <c r="P778" s="775"/>
      <c r="Q778" s="775"/>
      <c r="R778" s="775"/>
      <c r="S778" s="775"/>
      <c r="T778" s="775"/>
      <c r="U778" s="775"/>
      <c r="V778" s="775"/>
      <c r="W778" s="775"/>
      <c r="X778" s="775"/>
      <c r="Y778" s="775"/>
      <c r="Z778" s="775"/>
    </row>
    <row r="779" spans="1:26" ht="15.75" customHeight="1" x14ac:dyDescent="0.25">
      <c r="A779" s="836"/>
      <c r="B779" s="836"/>
      <c r="C779" s="836"/>
      <c r="D779" s="837"/>
      <c r="E779" s="838"/>
      <c r="F779" s="839"/>
      <c r="G779" s="840"/>
      <c r="H779" s="775"/>
      <c r="I779" s="775"/>
      <c r="J779" s="775"/>
      <c r="K779" s="775"/>
      <c r="L779" s="775"/>
      <c r="M779" s="775"/>
      <c r="N779" s="775"/>
      <c r="O779" s="775"/>
      <c r="P779" s="775"/>
      <c r="Q779" s="775"/>
      <c r="R779" s="775"/>
      <c r="S779" s="775"/>
      <c r="T779" s="775"/>
      <c r="U779" s="775"/>
      <c r="V779" s="775"/>
      <c r="W779" s="775"/>
      <c r="X779" s="775"/>
      <c r="Y779" s="775"/>
      <c r="Z779" s="775"/>
    </row>
    <row r="780" spans="1:26" ht="15.75" customHeight="1" x14ac:dyDescent="0.25">
      <c r="A780" s="836"/>
      <c r="B780" s="836"/>
      <c r="C780" s="836"/>
      <c r="D780" s="837"/>
      <c r="E780" s="838"/>
      <c r="F780" s="839"/>
      <c r="G780" s="840"/>
      <c r="H780" s="775"/>
      <c r="I780" s="775"/>
      <c r="J780" s="775"/>
      <c r="K780" s="775"/>
      <c r="L780" s="775"/>
      <c r="M780" s="775"/>
      <c r="N780" s="775"/>
      <c r="O780" s="775"/>
      <c r="P780" s="775"/>
      <c r="Q780" s="775"/>
      <c r="R780" s="775"/>
      <c r="S780" s="775"/>
      <c r="T780" s="775"/>
      <c r="U780" s="775"/>
      <c r="V780" s="775"/>
      <c r="W780" s="775"/>
      <c r="X780" s="775"/>
      <c r="Y780" s="775"/>
      <c r="Z780" s="775"/>
    </row>
    <row r="781" spans="1:26" ht="15.75" customHeight="1" x14ac:dyDescent="0.25">
      <c r="A781" s="836"/>
      <c r="B781" s="836"/>
      <c r="C781" s="836"/>
      <c r="D781" s="837"/>
      <c r="E781" s="838"/>
      <c r="F781" s="839"/>
      <c r="G781" s="840"/>
      <c r="H781" s="775"/>
      <c r="I781" s="775"/>
      <c r="J781" s="775"/>
      <c r="K781" s="775"/>
      <c r="L781" s="775"/>
      <c r="M781" s="775"/>
      <c r="N781" s="775"/>
      <c r="O781" s="775"/>
      <c r="P781" s="775"/>
      <c r="Q781" s="775"/>
      <c r="R781" s="775"/>
      <c r="S781" s="775"/>
      <c r="T781" s="775"/>
      <c r="U781" s="775"/>
      <c r="V781" s="775"/>
      <c r="W781" s="775"/>
      <c r="X781" s="775"/>
      <c r="Y781" s="775"/>
      <c r="Z781" s="775"/>
    </row>
    <row r="782" spans="1:26" ht="15.75" customHeight="1" x14ac:dyDescent="0.25">
      <c r="A782" s="836"/>
      <c r="B782" s="836"/>
      <c r="C782" s="836"/>
      <c r="D782" s="837"/>
      <c r="E782" s="838"/>
      <c r="F782" s="839"/>
      <c r="G782" s="840"/>
      <c r="H782" s="775"/>
      <c r="I782" s="775"/>
      <c r="J782" s="775"/>
      <c r="K782" s="775"/>
      <c r="L782" s="775"/>
      <c r="M782" s="775"/>
      <c r="N782" s="775"/>
      <c r="O782" s="775"/>
      <c r="P782" s="775"/>
      <c r="Q782" s="775"/>
      <c r="R782" s="775"/>
      <c r="S782" s="775"/>
      <c r="T782" s="775"/>
      <c r="U782" s="775"/>
      <c r="V782" s="775"/>
      <c r="W782" s="775"/>
      <c r="X782" s="775"/>
      <c r="Y782" s="775"/>
      <c r="Z782" s="775"/>
    </row>
    <row r="783" spans="1:26" ht="15.75" customHeight="1" x14ac:dyDescent="0.25">
      <c r="A783" s="836"/>
      <c r="B783" s="836"/>
      <c r="C783" s="836"/>
      <c r="D783" s="837"/>
      <c r="E783" s="838"/>
      <c r="F783" s="839"/>
      <c r="G783" s="840"/>
      <c r="H783" s="775"/>
      <c r="I783" s="775"/>
      <c r="J783" s="775"/>
      <c r="K783" s="775"/>
      <c r="L783" s="775"/>
      <c r="M783" s="775"/>
      <c r="N783" s="775"/>
      <c r="O783" s="775"/>
      <c r="P783" s="775"/>
      <c r="Q783" s="775"/>
      <c r="R783" s="775"/>
      <c r="S783" s="775"/>
      <c r="T783" s="775"/>
      <c r="U783" s="775"/>
      <c r="V783" s="775"/>
      <c r="W783" s="775"/>
      <c r="X783" s="775"/>
      <c r="Y783" s="775"/>
      <c r="Z783" s="775"/>
    </row>
    <row r="784" spans="1:26" ht="15.75" customHeight="1" x14ac:dyDescent="0.25">
      <c r="A784" s="836"/>
      <c r="B784" s="836"/>
      <c r="C784" s="836"/>
      <c r="D784" s="837"/>
      <c r="E784" s="838"/>
      <c r="F784" s="839"/>
      <c r="G784" s="840"/>
      <c r="H784" s="775"/>
      <c r="I784" s="775"/>
      <c r="J784" s="775"/>
      <c r="K784" s="775"/>
      <c r="L784" s="775"/>
      <c r="M784" s="775"/>
      <c r="N784" s="775"/>
      <c r="O784" s="775"/>
      <c r="P784" s="775"/>
      <c r="Q784" s="775"/>
      <c r="R784" s="775"/>
      <c r="S784" s="775"/>
      <c r="T784" s="775"/>
      <c r="U784" s="775"/>
      <c r="V784" s="775"/>
      <c r="W784" s="775"/>
      <c r="X784" s="775"/>
      <c r="Y784" s="775"/>
      <c r="Z784" s="775"/>
    </row>
    <row r="785" spans="1:26" ht="15.75" customHeight="1" x14ac:dyDescent="0.25">
      <c r="A785" s="836"/>
      <c r="B785" s="836"/>
      <c r="C785" s="836"/>
      <c r="D785" s="837"/>
      <c r="E785" s="838"/>
      <c r="F785" s="839"/>
      <c r="G785" s="840"/>
      <c r="H785" s="775"/>
      <c r="I785" s="775"/>
      <c r="J785" s="775"/>
      <c r="K785" s="775"/>
      <c r="L785" s="775"/>
      <c r="M785" s="775"/>
      <c r="N785" s="775"/>
      <c r="O785" s="775"/>
      <c r="P785" s="775"/>
      <c r="Q785" s="775"/>
      <c r="R785" s="775"/>
      <c r="S785" s="775"/>
      <c r="T785" s="775"/>
      <c r="U785" s="775"/>
      <c r="V785" s="775"/>
      <c r="W785" s="775"/>
      <c r="X785" s="775"/>
      <c r="Y785" s="775"/>
      <c r="Z785" s="775"/>
    </row>
    <row r="786" spans="1:26" ht="15.75" customHeight="1" x14ac:dyDescent="0.25">
      <c r="A786" s="836"/>
      <c r="B786" s="836"/>
      <c r="C786" s="836"/>
      <c r="D786" s="837"/>
      <c r="E786" s="838"/>
      <c r="F786" s="839"/>
      <c r="G786" s="840"/>
      <c r="H786" s="775"/>
      <c r="I786" s="775"/>
      <c r="J786" s="775"/>
      <c r="K786" s="775"/>
      <c r="L786" s="775"/>
      <c r="M786" s="775"/>
      <c r="N786" s="775"/>
      <c r="O786" s="775"/>
      <c r="P786" s="775"/>
      <c r="Q786" s="775"/>
      <c r="R786" s="775"/>
      <c r="S786" s="775"/>
      <c r="T786" s="775"/>
      <c r="U786" s="775"/>
      <c r="V786" s="775"/>
      <c r="W786" s="775"/>
      <c r="X786" s="775"/>
      <c r="Y786" s="775"/>
      <c r="Z786" s="775"/>
    </row>
    <row r="787" spans="1:26" ht="15.75" customHeight="1" x14ac:dyDescent="0.25">
      <c r="A787" s="836"/>
      <c r="B787" s="836"/>
      <c r="C787" s="836"/>
      <c r="D787" s="837"/>
      <c r="E787" s="838"/>
      <c r="F787" s="839"/>
      <c r="G787" s="840"/>
      <c r="H787" s="775"/>
      <c r="I787" s="775"/>
      <c r="J787" s="775"/>
      <c r="K787" s="775"/>
      <c r="L787" s="775"/>
      <c r="M787" s="775"/>
      <c r="N787" s="775"/>
      <c r="O787" s="775"/>
      <c r="P787" s="775"/>
      <c r="Q787" s="775"/>
      <c r="R787" s="775"/>
      <c r="S787" s="775"/>
      <c r="T787" s="775"/>
      <c r="U787" s="775"/>
      <c r="V787" s="775"/>
      <c r="W787" s="775"/>
      <c r="X787" s="775"/>
      <c r="Y787" s="775"/>
      <c r="Z787" s="775"/>
    </row>
    <row r="788" spans="1:26" ht="15.75" customHeight="1" x14ac:dyDescent="0.25">
      <c r="A788" s="836"/>
      <c r="B788" s="836"/>
      <c r="C788" s="836"/>
      <c r="D788" s="837"/>
      <c r="E788" s="838"/>
      <c r="F788" s="839"/>
      <c r="G788" s="840"/>
      <c r="H788" s="775"/>
      <c r="I788" s="775"/>
      <c r="J788" s="775"/>
      <c r="K788" s="775"/>
      <c r="L788" s="775"/>
      <c r="M788" s="775"/>
      <c r="N788" s="775"/>
      <c r="O788" s="775"/>
      <c r="P788" s="775"/>
      <c r="Q788" s="775"/>
      <c r="R788" s="775"/>
      <c r="S788" s="775"/>
      <c r="T788" s="775"/>
      <c r="U788" s="775"/>
      <c r="V788" s="775"/>
      <c r="W788" s="775"/>
      <c r="X788" s="775"/>
      <c r="Y788" s="775"/>
      <c r="Z788" s="775"/>
    </row>
    <row r="789" spans="1:26" ht="15.75" customHeight="1" x14ac:dyDescent="0.25">
      <c r="A789" s="836"/>
      <c r="B789" s="836"/>
      <c r="C789" s="836"/>
      <c r="D789" s="837"/>
      <c r="E789" s="838"/>
      <c r="F789" s="839"/>
      <c r="G789" s="840"/>
      <c r="H789" s="775"/>
      <c r="I789" s="775"/>
      <c r="J789" s="775"/>
      <c r="K789" s="775"/>
      <c r="L789" s="775"/>
      <c r="M789" s="775"/>
      <c r="N789" s="775"/>
      <c r="O789" s="775"/>
      <c r="P789" s="775"/>
      <c r="Q789" s="775"/>
      <c r="R789" s="775"/>
      <c r="S789" s="775"/>
      <c r="T789" s="775"/>
      <c r="U789" s="775"/>
      <c r="V789" s="775"/>
      <c r="W789" s="775"/>
      <c r="X789" s="775"/>
      <c r="Y789" s="775"/>
      <c r="Z789" s="775"/>
    </row>
    <row r="790" spans="1:26" ht="15.75" customHeight="1" x14ac:dyDescent="0.25">
      <c r="A790" s="836"/>
      <c r="B790" s="836"/>
      <c r="C790" s="836"/>
      <c r="D790" s="837"/>
      <c r="E790" s="838"/>
      <c r="F790" s="839"/>
      <c r="G790" s="840"/>
      <c r="H790" s="775"/>
      <c r="I790" s="775"/>
      <c r="J790" s="775"/>
      <c r="K790" s="775"/>
      <c r="L790" s="775"/>
      <c r="M790" s="775"/>
      <c r="N790" s="775"/>
      <c r="O790" s="775"/>
      <c r="P790" s="775"/>
      <c r="Q790" s="775"/>
      <c r="R790" s="775"/>
      <c r="S790" s="775"/>
      <c r="T790" s="775"/>
      <c r="U790" s="775"/>
      <c r="V790" s="775"/>
      <c r="W790" s="775"/>
      <c r="X790" s="775"/>
      <c r="Y790" s="775"/>
      <c r="Z790" s="775"/>
    </row>
    <row r="791" spans="1:26" ht="15.75" customHeight="1" x14ac:dyDescent="0.25">
      <c r="A791" s="836"/>
      <c r="B791" s="836"/>
      <c r="C791" s="836"/>
      <c r="D791" s="837"/>
      <c r="E791" s="838"/>
      <c r="F791" s="839"/>
      <c r="G791" s="840"/>
      <c r="H791" s="775"/>
      <c r="I791" s="775"/>
      <c r="J791" s="775"/>
      <c r="K791" s="775"/>
      <c r="L791" s="775"/>
      <c r="M791" s="775"/>
      <c r="N791" s="775"/>
      <c r="O791" s="775"/>
      <c r="P791" s="775"/>
      <c r="Q791" s="775"/>
      <c r="R791" s="775"/>
      <c r="S791" s="775"/>
      <c r="T791" s="775"/>
      <c r="U791" s="775"/>
      <c r="V791" s="775"/>
      <c r="W791" s="775"/>
      <c r="X791" s="775"/>
      <c r="Y791" s="775"/>
      <c r="Z791" s="775"/>
    </row>
    <row r="792" spans="1:26" ht="15.75" customHeight="1" x14ac:dyDescent="0.25">
      <c r="A792" s="836"/>
      <c r="B792" s="836"/>
      <c r="C792" s="836"/>
      <c r="D792" s="837"/>
      <c r="E792" s="838"/>
      <c r="F792" s="839"/>
      <c r="G792" s="840"/>
      <c r="H792" s="775"/>
      <c r="I792" s="775"/>
      <c r="J792" s="775"/>
      <c r="K792" s="775"/>
      <c r="L792" s="775"/>
      <c r="M792" s="775"/>
      <c r="N792" s="775"/>
      <c r="O792" s="775"/>
      <c r="P792" s="775"/>
      <c r="Q792" s="775"/>
      <c r="R792" s="775"/>
      <c r="S792" s="775"/>
      <c r="T792" s="775"/>
      <c r="U792" s="775"/>
      <c r="V792" s="775"/>
      <c r="W792" s="775"/>
      <c r="X792" s="775"/>
      <c r="Y792" s="775"/>
      <c r="Z792" s="775"/>
    </row>
    <row r="793" spans="1:26" ht="15.75" customHeight="1" x14ac:dyDescent="0.25">
      <c r="A793" s="836"/>
      <c r="B793" s="836"/>
      <c r="C793" s="836"/>
      <c r="D793" s="837"/>
      <c r="E793" s="838"/>
      <c r="F793" s="839"/>
      <c r="G793" s="840"/>
      <c r="H793" s="775"/>
      <c r="I793" s="775"/>
      <c r="J793" s="775"/>
      <c r="K793" s="775"/>
      <c r="L793" s="775"/>
      <c r="M793" s="775"/>
      <c r="N793" s="775"/>
      <c r="O793" s="775"/>
      <c r="P793" s="775"/>
      <c r="Q793" s="775"/>
      <c r="R793" s="775"/>
      <c r="S793" s="775"/>
      <c r="T793" s="775"/>
      <c r="U793" s="775"/>
      <c r="V793" s="775"/>
      <c r="W793" s="775"/>
      <c r="X793" s="775"/>
      <c r="Y793" s="775"/>
      <c r="Z793" s="775"/>
    </row>
    <row r="794" spans="1:26" ht="15.75" customHeight="1" x14ac:dyDescent="0.25">
      <c r="A794" s="836"/>
      <c r="B794" s="836"/>
      <c r="C794" s="836"/>
      <c r="D794" s="837"/>
      <c r="E794" s="838"/>
      <c r="F794" s="839"/>
      <c r="G794" s="840"/>
      <c r="H794" s="775"/>
      <c r="I794" s="775"/>
      <c r="J794" s="775"/>
      <c r="K794" s="775"/>
      <c r="L794" s="775"/>
      <c r="M794" s="775"/>
      <c r="N794" s="775"/>
      <c r="O794" s="775"/>
      <c r="P794" s="775"/>
      <c r="Q794" s="775"/>
      <c r="R794" s="775"/>
      <c r="S794" s="775"/>
      <c r="T794" s="775"/>
      <c r="U794" s="775"/>
      <c r="V794" s="775"/>
      <c r="W794" s="775"/>
      <c r="X794" s="775"/>
      <c r="Y794" s="775"/>
      <c r="Z794" s="775"/>
    </row>
    <row r="795" spans="1:26" ht="15.75" customHeight="1" x14ac:dyDescent="0.25">
      <c r="A795" s="836"/>
      <c r="B795" s="836"/>
      <c r="C795" s="836"/>
      <c r="D795" s="837"/>
      <c r="E795" s="838"/>
      <c r="F795" s="839"/>
      <c r="G795" s="840"/>
      <c r="H795" s="775"/>
      <c r="I795" s="775"/>
      <c r="J795" s="775"/>
      <c r="K795" s="775"/>
      <c r="L795" s="775"/>
      <c r="M795" s="775"/>
      <c r="N795" s="775"/>
      <c r="O795" s="775"/>
      <c r="P795" s="775"/>
      <c r="Q795" s="775"/>
      <c r="R795" s="775"/>
      <c r="S795" s="775"/>
      <c r="T795" s="775"/>
      <c r="U795" s="775"/>
      <c r="V795" s="775"/>
      <c r="W795" s="775"/>
      <c r="X795" s="775"/>
      <c r="Y795" s="775"/>
      <c r="Z795" s="775"/>
    </row>
    <row r="796" spans="1:26" ht="15.75" customHeight="1" x14ac:dyDescent="0.25">
      <c r="A796" s="836"/>
      <c r="B796" s="836"/>
      <c r="C796" s="836"/>
      <c r="D796" s="837"/>
      <c r="E796" s="838"/>
      <c r="F796" s="839"/>
      <c r="G796" s="840"/>
      <c r="H796" s="775"/>
      <c r="I796" s="775"/>
      <c r="J796" s="775"/>
      <c r="K796" s="775"/>
      <c r="L796" s="775"/>
      <c r="M796" s="775"/>
      <c r="N796" s="775"/>
      <c r="O796" s="775"/>
      <c r="P796" s="775"/>
      <c r="Q796" s="775"/>
      <c r="R796" s="775"/>
      <c r="S796" s="775"/>
      <c r="T796" s="775"/>
      <c r="U796" s="775"/>
      <c r="V796" s="775"/>
      <c r="W796" s="775"/>
      <c r="X796" s="775"/>
      <c r="Y796" s="775"/>
      <c r="Z796" s="775"/>
    </row>
    <row r="797" spans="1:26" ht="15.75" customHeight="1" x14ac:dyDescent="0.25">
      <c r="A797" s="836"/>
      <c r="B797" s="836"/>
      <c r="C797" s="836"/>
      <c r="D797" s="837"/>
      <c r="E797" s="838"/>
      <c r="F797" s="839"/>
      <c r="G797" s="840"/>
      <c r="H797" s="775"/>
      <c r="I797" s="775"/>
      <c r="J797" s="775"/>
      <c r="K797" s="775"/>
      <c r="L797" s="775"/>
      <c r="M797" s="775"/>
      <c r="N797" s="775"/>
      <c r="O797" s="775"/>
      <c r="P797" s="775"/>
      <c r="Q797" s="775"/>
      <c r="R797" s="775"/>
      <c r="S797" s="775"/>
      <c r="T797" s="775"/>
      <c r="U797" s="775"/>
      <c r="V797" s="775"/>
      <c r="W797" s="775"/>
      <c r="X797" s="775"/>
      <c r="Y797" s="775"/>
      <c r="Z797" s="775"/>
    </row>
    <row r="798" spans="1:26" ht="15.75" customHeight="1" x14ac:dyDescent="0.25">
      <c r="A798" s="836"/>
      <c r="B798" s="836"/>
      <c r="C798" s="836"/>
      <c r="D798" s="837"/>
      <c r="E798" s="838"/>
      <c r="F798" s="839"/>
      <c r="G798" s="840"/>
      <c r="H798" s="775"/>
      <c r="I798" s="775"/>
      <c r="J798" s="775"/>
      <c r="K798" s="775"/>
      <c r="L798" s="775"/>
      <c r="M798" s="775"/>
      <c r="N798" s="775"/>
      <c r="O798" s="775"/>
      <c r="P798" s="775"/>
      <c r="Q798" s="775"/>
      <c r="R798" s="775"/>
      <c r="S798" s="775"/>
      <c r="T798" s="775"/>
      <c r="U798" s="775"/>
      <c r="V798" s="775"/>
      <c r="W798" s="775"/>
      <c r="X798" s="775"/>
      <c r="Y798" s="775"/>
      <c r="Z798" s="775"/>
    </row>
    <row r="799" spans="1:26" ht="15.75" customHeight="1" x14ac:dyDescent="0.25">
      <c r="A799" s="836"/>
      <c r="B799" s="836"/>
      <c r="C799" s="836"/>
      <c r="D799" s="837"/>
      <c r="E799" s="838"/>
      <c r="F799" s="839"/>
      <c r="G799" s="840"/>
      <c r="H799" s="775"/>
      <c r="I799" s="775"/>
      <c r="J799" s="775"/>
      <c r="K799" s="775"/>
      <c r="L799" s="775"/>
      <c r="M799" s="775"/>
      <c r="N799" s="775"/>
      <c r="O799" s="775"/>
      <c r="P799" s="775"/>
      <c r="Q799" s="775"/>
      <c r="R799" s="775"/>
      <c r="S799" s="775"/>
      <c r="T799" s="775"/>
      <c r="U799" s="775"/>
      <c r="V799" s="775"/>
      <c r="W799" s="775"/>
      <c r="X799" s="775"/>
      <c r="Y799" s="775"/>
      <c r="Z799" s="775"/>
    </row>
    <row r="800" spans="1:26" ht="15.75" customHeight="1" x14ac:dyDescent="0.25">
      <c r="A800" s="836"/>
      <c r="B800" s="836"/>
      <c r="C800" s="836"/>
      <c r="D800" s="837"/>
      <c r="E800" s="838"/>
      <c r="F800" s="839"/>
      <c r="G800" s="840"/>
      <c r="H800" s="775"/>
      <c r="I800" s="775"/>
      <c r="J800" s="775"/>
      <c r="K800" s="775"/>
      <c r="L800" s="775"/>
      <c r="M800" s="775"/>
      <c r="N800" s="775"/>
      <c r="O800" s="775"/>
      <c r="P800" s="775"/>
      <c r="Q800" s="775"/>
      <c r="R800" s="775"/>
      <c r="S800" s="775"/>
      <c r="T800" s="775"/>
      <c r="U800" s="775"/>
      <c r="V800" s="775"/>
      <c r="W800" s="775"/>
      <c r="X800" s="775"/>
      <c r="Y800" s="775"/>
      <c r="Z800" s="775"/>
    </row>
    <row r="801" spans="1:26" ht="15.75" customHeight="1" x14ac:dyDescent="0.25">
      <c r="A801" s="836"/>
      <c r="B801" s="836"/>
      <c r="C801" s="836"/>
      <c r="D801" s="837"/>
      <c r="E801" s="838"/>
      <c r="F801" s="839"/>
      <c r="G801" s="840"/>
      <c r="H801" s="775"/>
      <c r="I801" s="775"/>
      <c r="J801" s="775"/>
      <c r="K801" s="775"/>
      <c r="L801" s="775"/>
      <c r="M801" s="775"/>
      <c r="N801" s="775"/>
      <c r="O801" s="775"/>
      <c r="P801" s="775"/>
      <c r="Q801" s="775"/>
      <c r="R801" s="775"/>
      <c r="S801" s="775"/>
      <c r="T801" s="775"/>
      <c r="U801" s="775"/>
      <c r="V801" s="775"/>
      <c r="W801" s="775"/>
      <c r="X801" s="775"/>
      <c r="Y801" s="775"/>
      <c r="Z801" s="775"/>
    </row>
    <row r="802" spans="1:26" ht="15.75" customHeight="1" x14ac:dyDescent="0.25">
      <c r="A802" s="836"/>
      <c r="B802" s="836"/>
      <c r="C802" s="836"/>
      <c r="D802" s="837"/>
      <c r="E802" s="838"/>
      <c r="F802" s="839"/>
      <c r="G802" s="840"/>
      <c r="H802" s="775"/>
      <c r="I802" s="775"/>
      <c r="J802" s="775"/>
      <c r="K802" s="775"/>
      <c r="L802" s="775"/>
      <c r="M802" s="775"/>
      <c r="N802" s="775"/>
      <c r="O802" s="775"/>
      <c r="P802" s="775"/>
      <c r="Q802" s="775"/>
      <c r="R802" s="775"/>
      <c r="S802" s="775"/>
      <c r="T802" s="775"/>
      <c r="U802" s="775"/>
      <c r="V802" s="775"/>
      <c r="W802" s="775"/>
      <c r="X802" s="775"/>
      <c r="Y802" s="775"/>
      <c r="Z802" s="775"/>
    </row>
    <row r="803" spans="1:26" ht="15.75" customHeight="1" x14ac:dyDescent="0.25">
      <c r="A803" s="836"/>
      <c r="B803" s="836"/>
      <c r="C803" s="836"/>
      <c r="D803" s="837"/>
      <c r="E803" s="838"/>
      <c r="F803" s="839"/>
      <c r="G803" s="840"/>
      <c r="H803" s="775"/>
      <c r="I803" s="775"/>
      <c r="J803" s="775"/>
      <c r="K803" s="775"/>
      <c r="L803" s="775"/>
      <c r="M803" s="775"/>
      <c r="N803" s="775"/>
      <c r="O803" s="775"/>
      <c r="P803" s="775"/>
      <c r="Q803" s="775"/>
      <c r="R803" s="775"/>
      <c r="S803" s="775"/>
      <c r="T803" s="775"/>
      <c r="U803" s="775"/>
      <c r="V803" s="775"/>
      <c r="W803" s="775"/>
      <c r="X803" s="775"/>
      <c r="Y803" s="775"/>
      <c r="Z803" s="775"/>
    </row>
    <row r="804" spans="1:26" ht="15.75" customHeight="1" x14ac:dyDescent="0.25">
      <c r="A804" s="836"/>
      <c r="B804" s="836"/>
      <c r="C804" s="836"/>
      <c r="D804" s="837"/>
      <c r="E804" s="838"/>
      <c r="F804" s="839"/>
      <c r="G804" s="840"/>
      <c r="H804" s="775"/>
      <c r="I804" s="775"/>
      <c r="J804" s="775"/>
      <c r="K804" s="775"/>
      <c r="L804" s="775"/>
      <c r="M804" s="775"/>
      <c r="N804" s="775"/>
      <c r="O804" s="775"/>
      <c r="P804" s="775"/>
      <c r="Q804" s="775"/>
      <c r="R804" s="775"/>
      <c r="S804" s="775"/>
      <c r="T804" s="775"/>
      <c r="U804" s="775"/>
      <c r="V804" s="775"/>
      <c r="W804" s="775"/>
      <c r="X804" s="775"/>
      <c r="Y804" s="775"/>
      <c r="Z804" s="775"/>
    </row>
    <row r="805" spans="1:26" ht="15.75" customHeight="1" x14ac:dyDescent="0.25">
      <c r="A805" s="836"/>
      <c r="B805" s="836"/>
      <c r="C805" s="836"/>
      <c r="D805" s="837"/>
      <c r="E805" s="838"/>
      <c r="F805" s="839"/>
      <c r="G805" s="840"/>
      <c r="H805" s="775"/>
      <c r="I805" s="775"/>
      <c r="J805" s="775"/>
      <c r="K805" s="775"/>
      <c r="L805" s="775"/>
      <c r="M805" s="775"/>
      <c r="N805" s="775"/>
      <c r="O805" s="775"/>
      <c r="P805" s="775"/>
      <c r="Q805" s="775"/>
      <c r="R805" s="775"/>
      <c r="S805" s="775"/>
      <c r="T805" s="775"/>
      <c r="U805" s="775"/>
      <c r="V805" s="775"/>
      <c r="W805" s="775"/>
      <c r="X805" s="775"/>
      <c r="Y805" s="775"/>
      <c r="Z805" s="775"/>
    </row>
    <row r="806" spans="1:26" ht="15.75" customHeight="1" x14ac:dyDescent="0.25">
      <c r="A806" s="836"/>
      <c r="B806" s="836"/>
      <c r="C806" s="836"/>
      <c r="D806" s="837"/>
      <c r="E806" s="838"/>
      <c r="F806" s="839"/>
      <c r="G806" s="840"/>
      <c r="H806" s="775"/>
      <c r="I806" s="775"/>
      <c r="J806" s="775"/>
      <c r="K806" s="775"/>
      <c r="L806" s="775"/>
      <c r="M806" s="775"/>
      <c r="N806" s="775"/>
      <c r="O806" s="775"/>
      <c r="P806" s="775"/>
      <c r="Q806" s="775"/>
      <c r="R806" s="775"/>
      <c r="S806" s="775"/>
      <c r="T806" s="775"/>
      <c r="U806" s="775"/>
      <c r="V806" s="775"/>
      <c r="W806" s="775"/>
      <c r="X806" s="775"/>
      <c r="Y806" s="775"/>
      <c r="Z806" s="775"/>
    </row>
    <row r="807" spans="1:26" ht="15.75" customHeight="1" x14ac:dyDescent="0.25">
      <c r="A807" s="836"/>
      <c r="B807" s="836"/>
      <c r="C807" s="836"/>
      <c r="D807" s="837"/>
      <c r="E807" s="838"/>
      <c r="F807" s="839"/>
      <c r="G807" s="840"/>
      <c r="H807" s="775"/>
      <c r="I807" s="775"/>
      <c r="J807" s="775"/>
      <c r="K807" s="775"/>
      <c r="L807" s="775"/>
      <c r="M807" s="775"/>
      <c r="N807" s="775"/>
      <c r="O807" s="775"/>
      <c r="P807" s="775"/>
      <c r="Q807" s="775"/>
      <c r="R807" s="775"/>
      <c r="S807" s="775"/>
      <c r="T807" s="775"/>
      <c r="U807" s="775"/>
      <c r="V807" s="775"/>
      <c r="W807" s="775"/>
      <c r="X807" s="775"/>
      <c r="Y807" s="775"/>
      <c r="Z807" s="775"/>
    </row>
    <row r="808" spans="1:26" ht="15.75" customHeight="1" x14ac:dyDescent="0.25">
      <c r="A808" s="836"/>
      <c r="B808" s="836"/>
      <c r="C808" s="836"/>
      <c r="D808" s="837"/>
      <c r="E808" s="838"/>
      <c r="F808" s="839"/>
      <c r="G808" s="840"/>
      <c r="H808" s="775"/>
      <c r="I808" s="775"/>
      <c r="J808" s="775"/>
      <c r="K808" s="775"/>
      <c r="L808" s="775"/>
      <c r="M808" s="775"/>
      <c r="N808" s="775"/>
      <c r="O808" s="775"/>
      <c r="P808" s="775"/>
      <c r="Q808" s="775"/>
      <c r="R808" s="775"/>
      <c r="S808" s="775"/>
      <c r="T808" s="775"/>
      <c r="U808" s="775"/>
      <c r="V808" s="775"/>
      <c r="W808" s="775"/>
      <c r="X808" s="775"/>
      <c r="Y808" s="775"/>
      <c r="Z808" s="775"/>
    </row>
    <row r="809" spans="1:26" ht="15.75" customHeight="1" x14ac:dyDescent="0.25">
      <c r="A809" s="836"/>
      <c r="B809" s="836"/>
      <c r="C809" s="836"/>
      <c r="D809" s="837"/>
      <c r="E809" s="838"/>
      <c r="F809" s="839"/>
      <c r="G809" s="840"/>
      <c r="H809" s="775"/>
      <c r="I809" s="775"/>
      <c r="J809" s="775"/>
      <c r="K809" s="775"/>
      <c r="L809" s="775"/>
      <c r="M809" s="775"/>
      <c r="N809" s="775"/>
      <c r="O809" s="775"/>
      <c r="P809" s="775"/>
      <c r="Q809" s="775"/>
      <c r="R809" s="775"/>
      <c r="S809" s="775"/>
      <c r="T809" s="775"/>
      <c r="U809" s="775"/>
      <c r="V809" s="775"/>
      <c r="W809" s="775"/>
      <c r="X809" s="775"/>
      <c r="Y809" s="775"/>
      <c r="Z809" s="775"/>
    </row>
    <row r="810" spans="1:26" ht="15.75" customHeight="1" x14ac:dyDescent="0.25">
      <c r="A810" s="836"/>
      <c r="B810" s="836"/>
      <c r="C810" s="836"/>
      <c r="D810" s="837"/>
      <c r="E810" s="838"/>
      <c r="F810" s="839"/>
      <c r="G810" s="840"/>
      <c r="H810" s="775"/>
      <c r="I810" s="775"/>
      <c r="J810" s="775"/>
      <c r="K810" s="775"/>
      <c r="L810" s="775"/>
      <c r="M810" s="775"/>
      <c r="N810" s="775"/>
      <c r="O810" s="775"/>
      <c r="P810" s="775"/>
      <c r="Q810" s="775"/>
      <c r="R810" s="775"/>
      <c r="S810" s="775"/>
      <c r="T810" s="775"/>
      <c r="U810" s="775"/>
      <c r="V810" s="775"/>
      <c r="W810" s="775"/>
      <c r="X810" s="775"/>
      <c r="Y810" s="775"/>
      <c r="Z810" s="775"/>
    </row>
    <row r="811" spans="1:26" ht="15.75" customHeight="1" x14ac:dyDescent="0.25">
      <c r="A811" s="836"/>
      <c r="B811" s="836"/>
      <c r="C811" s="836"/>
      <c r="D811" s="837"/>
      <c r="E811" s="838"/>
      <c r="F811" s="839"/>
      <c r="G811" s="840"/>
      <c r="H811" s="775"/>
      <c r="I811" s="775"/>
      <c r="J811" s="775"/>
      <c r="K811" s="775"/>
      <c r="L811" s="775"/>
      <c r="M811" s="775"/>
      <c r="N811" s="775"/>
      <c r="O811" s="775"/>
      <c r="P811" s="775"/>
      <c r="Q811" s="775"/>
      <c r="R811" s="775"/>
      <c r="S811" s="775"/>
      <c r="T811" s="775"/>
      <c r="U811" s="775"/>
      <c r="V811" s="775"/>
      <c r="W811" s="775"/>
      <c r="X811" s="775"/>
      <c r="Y811" s="775"/>
      <c r="Z811" s="775"/>
    </row>
    <row r="812" spans="1:26" ht="15.75" customHeight="1" x14ac:dyDescent="0.25">
      <c r="A812" s="836"/>
      <c r="B812" s="836"/>
      <c r="C812" s="836"/>
      <c r="D812" s="837"/>
      <c r="E812" s="838"/>
      <c r="F812" s="839"/>
      <c r="G812" s="840"/>
      <c r="H812" s="775"/>
      <c r="I812" s="775"/>
      <c r="J812" s="775"/>
      <c r="K812" s="775"/>
      <c r="L812" s="775"/>
      <c r="M812" s="775"/>
      <c r="N812" s="775"/>
      <c r="O812" s="775"/>
      <c r="P812" s="775"/>
      <c r="Q812" s="775"/>
      <c r="R812" s="775"/>
      <c r="S812" s="775"/>
      <c r="T812" s="775"/>
      <c r="U812" s="775"/>
      <c r="V812" s="775"/>
      <c r="W812" s="775"/>
      <c r="X812" s="775"/>
      <c r="Y812" s="775"/>
      <c r="Z812" s="775"/>
    </row>
    <row r="813" spans="1:26" ht="15.75" customHeight="1" x14ac:dyDescent="0.25">
      <c r="A813" s="836"/>
      <c r="B813" s="836"/>
      <c r="C813" s="836"/>
      <c r="D813" s="837"/>
      <c r="E813" s="838"/>
      <c r="F813" s="839"/>
      <c r="G813" s="840"/>
      <c r="H813" s="775"/>
      <c r="I813" s="775"/>
      <c r="J813" s="775"/>
      <c r="K813" s="775"/>
      <c r="L813" s="775"/>
      <c r="M813" s="775"/>
      <c r="N813" s="775"/>
      <c r="O813" s="775"/>
      <c r="P813" s="775"/>
      <c r="Q813" s="775"/>
      <c r="R813" s="775"/>
      <c r="S813" s="775"/>
      <c r="T813" s="775"/>
      <c r="U813" s="775"/>
      <c r="V813" s="775"/>
      <c r="W813" s="775"/>
      <c r="X813" s="775"/>
      <c r="Y813" s="775"/>
      <c r="Z813" s="775"/>
    </row>
    <row r="814" spans="1:26" ht="15.75" customHeight="1" x14ac:dyDescent="0.25">
      <c r="A814" s="836"/>
      <c r="B814" s="836"/>
      <c r="C814" s="836"/>
      <c r="D814" s="837"/>
      <c r="E814" s="838"/>
      <c r="F814" s="839"/>
      <c r="G814" s="840"/>
      <c r="H814" s="775"/>
      <c r="I814" s="775"/>
      <c r="J814" s="775"/>
      <c r="K814" s="775"/>
      <c r="L814" s="775"/>
      <c r="M814" s="775"/>
      <c r="N814" s="775"/>
      <c r="O814" s="775"/>
      <c r="P814" s="775"/>
      <c r="Q814" s="775"/>
      <c r="R814" s="775"/>
      <c r="S814" s="775"/>
      <c r="T814" s="775"/>
      <c r="U814" s="775"/>
      <c r="V814" s="775"/>
      <c r="W814" s="775"/>
      <c r="X814" s="775"/>
      <c r="Y814" s="775"/>
      <c r="Z814" s="775"/>
    </row>
    <row r="815" spans="1:26" ht="15.75" customHeight="1" x14ac:dyDescent="0.25">
      <c r="A815" s="836"/>
      <c r="B815" s="836"/>
      <c r="C815" s="836"/>
      <c r="D815" s="837"/>
      <c r="E815" s="838"/>
      <c r="F815" s="839"/>
      <c r="G815" s="840"/>
      <c r="H815" s="775"/>
      <c r="I815" s="775"/>
      <c r="J815" s="775"/>
      <c r="K815" s="775"/>
      <c r="L815" s="775"/>
      <c r="M815" s="775"/>
      <c r="N815" s="775"/>
      <c r="O815" s="775"/>
      <c r="P815" s="775"/>
      <c r="Q815" s="775"/>
      <c r="R815" s="775"/>
      <c r="S815" s="775"/>
      <c r="T815" s="775"/>
      <c r="U815" s="775"/>
      <c r="V815" s="775"/>
      <c r="W815" s="775"/>
      <c r="X815" s="775"/>
      <c r="Y815" s="775"/>
      <c r="Z815" s="775"/>
    </row>
    <row r="816" spans="1:26" ht="15.75" customHeight="1" x14ac:dyDescent="0.25">
      <c r="A816" s="836"/>
      <c r="B816" s="836"/>
      <c r="C816" s="836"/>
      <c r="D816" s="837"/>
      <c r="E816" s="838"/>
      <c r="F816" s="839"/>
      <c r="G816" s="840"/>
      <c r="H816" s="775"/>
      <c r="I816" s="775"/>
      <c r="J816" s="775"/>
      <c r="K816" s="775"/>
      <c r="L816" s="775"/>
      <c r="M816" s="775"/>
      <c r="N816" s="775"/>
      <c r="O816" s="775"/>
      <c r="P816" s="775"/>
      <c r="Q816" s="775"/>
      <c r="R816" s="775"/>
      <c r="S816" s="775"/>
      <c r="T816" s="775"/>
      <c r="U816" s="775"/>
      <c r="V816" s="775"/>
      <c r="W816" s="775"/>
      <c r="X816" s="775"/>
      <c r="Y816" s="775"/>
      <c r="Z816" s="775"/>
    </row>
    <row r="817" spans="1:26" ht="15.75" customHeight="1" x14ac:dyDescent="0.25">
      <c r="A817" s="836"/>
      <c r="B817" s="836"/>
      <c r="C817" s="836"/>
      <c r="D817" s="837"/>
      <c r="E817" s="838"/>
      <c r="F817" s="839"/>
      <c r="G817" s="840"/>
      <c r="H817" s="775"/>
      <c r="I817" s="775"/>
      <c r="J817" s="775"/>
      <c r="K817" s="775"/>
      <c r="L817" s="775"/>
      <c r="M817" s="775"/>
      <c r="N817" s="775"/>
      <c r="O817" s="775"/>
      <c r="P817" s="775"/>
      <c r="Q817" s="775"/>
      <c r="R817" s="775"/>
      <c r="S817" s="775"/>
      <c r="T817" s="775"/>
      <c r="U817" s="775"/>
      <c r="V817" s="775"/>
      <c r="W817" s="775"/>
      <c r="X817" s="775"/>
      <c r="Y817" s="775"/>
      <c r="Z817" s="775"/>
    </row>
    <row r="818" spans="1:26" ht="15.75" customHeight="1" x14ac:dyDescent="0.25">
      <c r="A818" s="836"/>
      <c r="B818" s="836"/>
      <c r="C818" s="836"/>
      <c r="D818" s="837"/>
      <c r="E818" s="838"/>
      <c r="F818" s="839"/>
      <c r="G818" s="840"/>
      <c r="H818" s="775"/>
      <c r="I818" s="775"/>
      <c r="J818" s="775"/>
      <c r="K818" s="775"/>
      <c r="L818" s="775"/>
      <c r="M818" s="775"/>
      <c r="N818" s="775"/>
      <c r="O818" s="775"/>
      <c r="P818" s="775"/>
      <c r="Q818" s="775"/>
      <c r="R818" s="775"/>
      <c r="S818" s="775"/>
      <c r="T818" s="775"/>
      <c r="U818" s="775"/>
      <c r="V818" s="775"/>
      <c r="W818" s="775"/>
      <c r="X818" s="775"/>
      <c r="Y818" s="775"/>
      <c r="Z818" s="775"/>
    </row>
    <row r="819" spans="1:26" ht="15.75" customHeight="1" x14ac:dyDescent="0.25">
      <c r="A819" s="836"/>
      <c r="B819" s="836"/>
      <c r="C819" s="836"/>
      <c r="D819" s="837"/>
      <c r="E819" s="838"/>
      <c r="F819" s="839"/>
      <c r="G819" s="840"/>
      <c r="H819" s="775"/>
      <c r="I819" s="775"/>
      <c r="J819" s="775"/>
      <c r="K819" s="775"/>
      <c r="L819" s="775"/>
      <c r="M819" s="775"/>
      <c r="N819" s="775"/>
      <c r="O819" s="775"/>
      <c r="P819" s="775"/>
      <c r="Q819" s="775"/>
      <c r="R819" s="775"/>
      <c r="S819" s="775"/>
      <c r="T819" s="775"/>
      <c r="U819" s="775"/>
      <c r="V819" s="775"/>
      <c r="W819" s="775"/>
      <c r="X819" s="775"/>
      <c r="Y819" s="775"/>
      <c r="Z819" s="775"/>
    </row>
    <row r="820" spans="1:26" ht="15.75" customHeight="1" x14ac:dyDescent="0.25">
      <c r="A820" s="836"/>
      <c r="B820" s="836"/>
      <c r="C820" s="836"/>
      <c r="D820" s="837"/>
      <c r="E820" s="838"/>
      <c r="F820" s="839"/>
      <c r="G820" s="840"/>
      <c r="H820" s="775"/>
      <c r="I820" s="775"/>
      <c r="J820" s="775"/>
      <c r="K820" s="775"/>
      <c r="L820" s="775"/>
      <c r="M820" s="775"/>
      <c r="N820" s="775"/>
      <c r="O820" s="775"/>
      <c r="P820" s="775"/>
      <c r="Q820" s="775"/>
      <c r="R820" s="775"/>
      <c r="S820" s="775"/>
      <c r="T820" s="775"/>
      <c r="U820" s="775"/>
      <c r="V820" s="775"/>
      <c r="W820" s="775"/>
      <c r="X820" s="775"/>
      <c r="Y820" s="775"/>
      <c r="Z820" s="775"/>
    </row>
    <row r="821" spans="1:26" ht="15.75" customHeight="1" x14ac:dyDescent="0.25">
      <c r="A821" s="836"/>
      <c r="B821" s="836"/>
      <c r="C821" s="836"/>
      <c r="D821" s="837"/>
      <c r="E821" s="838"/>
      <c r="F821" s="839"/>
      <c r="G821" s="840"/>
      <c r="H821" s="775"/>
      <c r="I821" s="775"/>
      <c r="J821" s="775"/>
      <c r="K821" s="775"/>
      <c r="L821" s="775"/>
      <c r="M821" s="775"/>
      <c r="N821" s="775"/>
      <c r="O821" s="775"/>
      <c r="P821" s="775"/>
      <c r="Q821" s="775"/>
      <c r="R821" s="775"/>
      <c r="S821" s="775"/>
      <c r="T821" s="775"/>
      <c r="U821" s="775"/>
      <c r="V821" s="775"/>
      <c r="W821" s="775"/>
      <c r="X821" s="775"/>
      <c r="Y821" s="775"/>
      <c r="Z821" s="775"/>
    </row>
    <row r="822" spans="1:26" ht="15.75" customHeight="1" x14ac:dyDescent="0.25">
      <c r="A822" s="836"/>
      <c r="B822" s="836"/>
      <c r="C822" s="836"/>
      <c r="D822" s="837"/>
      <c r="E822" s="838"/>
      <c r="F822" s="839"/>
      <c r="G822" s="840"/>
      <c r="H822" s="775"/>
      <c r="I822" s="775"/>
      <c r="J822" s="775"/>
      <c r="K822" s="775"/>
      <c r="L822" s="775"/>
      <c r="M822" s="775"/>
      <c r="N822" s="775"/>
      <c r="O822" s="775"/>
      <c r="P822" s="775"/>
      <c r="Q822" s="775"/>
      <c r="R822" s="775"/>
      <c r="S822" s="775"/>
      <c r="T822" s="775"/>
      <c r="U822" s="775"/>
      <c r="V822" s="775"/>
      <c r="W822" s="775"/>
      <c r="X822" s="775"/>
      <c r="Y822" s="775"/>
      <c r="Z822" s="775"/>
    </row>
    <row r="823" spans="1:26" ht="15.75" customHeight="1" x14ac:dyDescent="0.25">
      <c r="A823" s="836"/>
      <c r="B823" s="836"/>
      <c r="C823" s="836"/>
      <c r="D823" s="837"/>
      <c r="E823" s="838"/>
      <c r="F823" s="839"/>
      <c r="G823" s="840"/>
      <c r="H823" s="775"/>
      <c r="I823" s="775"/>
      <c r="J823" s="775"/>
      <c r="K823" s="775"/>
      <c r="L823" s="775"/>
      <c r="M823" s="775"/>
      <c r="N823" s="775"/>
      <c r="O823" s="775"/>
      <c r="P823" s="775"/>
      <c r="Q823" s="775"/>
      <c r="R823" s="775"/>
      <c r="S823" s="775"/>
      <c r="T823" s="775"/>
      <c r="U823" s="775"/>
      <c r="V823" s="775"/>
      <c r="W823" s="775"/>
      <c r="X823" s="775"/>
      <c r="Y823" s="775"/>
      <c r="Z823" s="775"/>
    </row>
    <row r="824" spans="1:26" ht="15.75" customHeight="1" x14ac:dyDescent="0.25">
      <c r="A824" s="836"/>
      <c r="B824" s="836"/>
      <c r="C824" s="836"/>
      <c r="D824" s="837"/>
      <c r="E824" s="838"/>
      <c r="F824" s="839"/>
      <c r="G824" s="840"/>
      <c r="H824" s="775"/>
      <c r="I824" s="775"/>
      <c r="J824" s="775"/>
      <c r="K824" s="775"/>
      <c r="L824" s="775"/>
      <c r="M824" s="775"/>
      <c r="N824" s="775"/>
      <c r="O824" s="775"/>
      <c r="P824" s="775"/>
      <c r="Q824" s="775"/>
      <c r="R824" s="775"/>
      <c r="S824" s="775"/>
      <c r="T824" s="775"/>
      <c r="U824" s="775"/>
      <c r="V824" s="775"/>
      <c r="W824" s="775"/>
      <c r="X824" s="775"/>
      <c r="Y824" s="775"/>
      <c r="Z824" s="775"/>
    </row>
    <row r="825" spans="1:26" ht="15.75" customHeight="1" x14ac:dyDescent="0.25">
      <c r="A825" s="836"/>
      <c r="B825" s="836"/>
      <c r="C825" s="836"/>
      <c r="D825" s="837"/>
      <c r="E825" s="838"/>
      <c r="F825" s="839"/>
      <c r="G825" s="840"/>
      <c r="H825" s="775"/>
      <c r="I825" s="775"/>
      <c r="J825" s="775"/>
      <c r="K825" s="775"/>
      <c r="L825" s="775"/>
      <c r="M825" s="775"/>
      <c r="N825" s="775"/>
      <c r="O825" s="775"/>
      <c r="P825" s="775"/>
      <c r="Q825" s="775"/>
      <c r="R825" s="775"/>
      <c r="S825" s="775"/>
      <c r="T825" s="775"/>
      <c r="U825" s="775"/>
      <c r="V825" s="775"/>
      <c r="W825" s="775"/>
      <c r="X825" s="775"/>
      <c r="Y825" s="775"/>
      <c r="Z825" s="775"/>
    </row>
    <row r="826" spans="1:26" ht="15.75" customHeight="1" x14ac:dyDescent="0.25">
      <c r="A826" s="836"/>
      <c r="B826" s="836"/>
      <c r="C826" s="836"/>
      <c r="D826" s="837"/>
      <c r="E826" s="838"/>
      <c r="F826" s="839"/>
      <c r="G826" s="840"/>
      <c r="H826" s="775"/>
      <c r="I826" s="775"/>
      <c r="J826" s="775"/>
      <c r="K826" s="775"/>
      <c r="L826" s="775"/>
      <c r="M826" s="775"/>
      <c r="N826" s="775"/>
      <c r="O826" s="775"/>
      <c r="P826" s="775"/>
      <c r="Q826" s="775"/>
      <c r="R826" s="775"/>
      <c r="S826" s="775"/>
      <c r="T826" s="775"/>
      <c r="U826" s="775"/>
      <c r="V826" s="775"/>
      <c r="W826" s="775"/>
      <c r="X826" s="775"/>
      <c r="Y826" s="775"/>
      <c r="Z826" s="775"/>
    </row>
    <row r="827" spans="1:26" ht="15.75" customHeight="1" x14ac:dyDescent="0.25">
      <c r="A827" s="836"/>
      <c r="B827" s="836"/>
      <c r="C827" s="836"/>
      <c r="D827" s="837"/>
      <c r="E827" s="838"/>
      <c r="F827" s="839"/>
      <c r="G827" s="840"/>
      <c r="H827" s="775"/>
      <c r="I827" s="775"/>
      <c r="J827" s="775"/>
      <c r="K827" s="775"/>
      <c r="L827" s="775"/>
      <c r="M827" s="775"/>
      <c r="N827" s="775"/>
      <c r="O827" s="775"/>
      <c r="P827" s="775"/>
      <c r="Q827" s="775"/>
      <c r="R827" s="775"/>
      <c r="S827" s="775"/>
      <c r="T827" s="775"/>
      <c r="U827" s="775"/>
      <c r="V827" s="775"/>
      <c r="W827" s="775"/>
      <c r="X827" s="775"/>
      <c r="Y827" s="775"/>
      <c r="Z827" s="775"/>
    </row>
    <row r="828" spans="1:26" ht="15.75" customHeight="1" x14ac:dyDescent="0.25">
      <c r="A828" s="836"/>
      <c r="B828" s="836"/>
      <c r="C828" s="836"/>
      <c r="D828" s="837"/>
      <c r="E828" s="838"/>
      <c r="F828" s="839"/>
      <c r="G828" s="840"/>
      <c r="H828" s="775"/>
      <c r="I828" s="775"/>
      <c r="J828" s="775"/>
      <c r="K828" s="775"/>
      <c r="L828" s="775"/>
      <c r="M828" s="775"/>
      <c r="N828" s="775"/>
      <c r="O828" s="775"/>
      <c r="P828" s="775"/>
      <c r="Q828" s="775"/>
      <c r="R828" s="775"/>
      <c r="S828" s="775"/>
      <c r="T828" s="775"/>
      <c r="U828" s="775"/>
      <c r="V828" s="775"/>
      <c r="W828" s="775"/>
      <c r="X828" s="775"/>
      <c r="Y828" s="775"/>
      <c r="Z828" s="775"/>
    </row>
    <row r="829" spans="1:26" ht="15.75" customHeight="1" x14ac:dyDescent="0.25">
      <c r="A829" s="836"/>
      <c r="B829" s="836"/>
      <c r="C829" s="836"/>
      <c r="D829" s="837"/>
      <c r="E829" s="838"/>
      <c r="F829" s="839"/>
      <c r="G829" s="840"/>
      <c r="H829" s="775"/>
      <c r="I829" s="775"/>
      <c r="J829" s="775"/>
      <c r="K829" s="775"/>
      <c r="L829" s="775"/>
      <c r="M829" s="775"/>
      <c r="N829" s="775"/>
      <c r="O829" s="775"/>
      <c r="P829" s="775"/>
      <c r="Q829" s="775"/>
      <c r="R829" s="775"/>
      <c r="S829" s="775"/>
      <c r="T829" s="775"/>
      <c r="U829" s="775"/>
      <c r="V829" s="775"/>
      <c r="W829" s="775"/>
      <c r="X829" s="775"/>
      <c r="Y829" s="775"/>
      <c r="Z829" s="775"/>
    </row>
    <row r="830" spans="1:26" ht="15.75" customHeight="1" x14ac:dyDescent="0.25">
      <c r="A830" s="836"/>
      <c r="B830" s="836"/>
      <c r="C830" s="836"/>
      <c r="D830" s="837"/>
      <c r="E830" s="838"/>
      <c r="F830" s="839"/>
      <c r="G830" s="840"/>
      <c r="H830" s="775"/>
      <c r="I830" s="775"/>
      <c r="J830" s="775"/>
      <c r="K830" s="775"/>
      <c r="L830" s="775"/>
      <c r="M830" s="775"/>
      <c r="N830" s="775"/>
      <c r="O830" s="775"/>
      <c r="P830" s="775"/>
      <c r="Q830" s="775"/>
      <c r="R830" s="775"/>
      <c r="S830" s="775"/>
      <c r="T830" s="775"/>
      <c r="U830" s="775"/>
      <c r="V830" s="775"/>
      <c r="W830" s="775"/>
      <c r="X830" s="775"/>
      <c r="Y830" s="775"/>
      <c r="Z830" s="775"/>
    </row>
    <row r="831" spans="1:26" ht="15.75" customHeight="1" x14ac:dyDescent="0.25">
      <c r="A831" s="836"/>
      <c r="B831" s="836"/>
      <c r="C831" s="836"/>
      <c r="D831" s="837"/>
      <c r="E831" s="838"/>
      <c r="F831" s="839"/>
      <c r="G831" s="840"/>
      <c r="H831" s="775"/>
      <c r="I831" s="775"/>
      <c r="J831" s="775"/>
      <c r="K831" s="775"/>
      <c r="L831" s="775"/>
      <c r="M831" s="775"/>
      <c r="N831" s="775"/>
      <c r="O831" s="775"/>
      <c r="P831" s="775"/>
      <c r="Q831" s="775"/>
      <c r="R831" s="775"/>
      <c r="S831" s="775"/>
      <c r="T831" s="775"/>
      <c r="U831" s="775"/>
      <c r="V831" s="775"/>
      <c r="W831" s="775"/>
      <c r="X831" s="775"/>
      <c r="Y831" s="775"/>
      <c r="Z831" s="775"/>
    </row>
    <row r="832" spans="1:26" ht="15.75" customHeight="1" x14ac:dyDescent="0.25">
      <c r="A832" s="836"/>
      <c r="B832" s="836"/>
      <c r="C832" s="836"/>
      <c r="D832" s="837"/>
      <c r="E832" s="838"/>
      <c r="F832" s="839"/>
      <c r="G832" s="840"/>
      <c r="H832" s="775"/>
      <c r="I832" s="775"/>
      <c r="J832" s="775"/>
      <c r="K832" s="775"/>
      <c r="L832" s="775"/>
      <c r="M832" s="775"/>
      <c r="N832" s="775"/>
      <c r="O832" s="775"/>
      <c r="P832" s="775"/>
      <c r="Q832" s="775"/>
      <c r="R832" s="775"/>
      <c r="S832" s="775"/>
      <c r="T832" s="775"/>
      <c r="U832" s="775"/>
      <c r="V832" s="775"/>
      <c r="W832" s="775"/>
      <c r="X832" s="775"/>
      <c r="Y832" s="775"/>
      <c r="Z832" s="775"/>
    </row>
    <row r="833" spans="1:26" ht="15.75" customHeight="1" x14ac:dyDescent="0.25">
      <c r="A833" s="836"/>
      <c r="B833" s="836"/>
      <c r="C833" s="836"/>
      <c r="D833" s="837"/>
      <c r="E833" s="838"/>
      <c r="F833" s="839"/>
      <c r="G833" s="840"/>
      <c r="H833" s="775"/>
      <c r="I833" s="775"/>
      <c r="J833" s="775"/>
      <c r="K833" s="775"/>
      <c r="L833" s="775"/>
      <c r="M833" s="775"/>
      <c r="N833" s="775"/>
      <c r="O833" s="775"/>
      <c r="P833" s="775"/>
      <c r="Q833" s="775"/>
      <c r="R833" s="775"/>
      <c r="S833" s="775"/>
      <c r="T833" s="775"/>
      <c r="U833" s="775"/>
      <c r="V833" s="775"/>
      <c r="W833" s="775"/>
      <c r="X833" s="775"/>
      <c r="Y833" s="775"/>
      <c r="Z833" s="775"/>
    </row>
    <row r="834" spans="1:26" ht="15.75" customHeight="1" x14ac:dyDescent="0.25">
      <c r="A834" s="836"/>
      <c r="B834" s="836"/>
      <c r="C834" s="836"/>
      <c r="D834" s="837"/>
      <c r="E834" s="838"/>
      <c r="F834" s="839"/>
      <c r="G834" s="840"/>
      <c r="H834" s="775"/>
      <c r="I834" s="775"/>
      <c r="J834" s="775"/>
      <c r="K834" s="775"/>
      <c r="L834" s="775"/>
      <c r="M834" s="775"/>
      <c r="N834" s="775"/>
      <c r="O834" s="775"/>
      <c r="P834" s="775"/>
      <c r="Q834" s="775"/>
      <c r="R834" s="775"/>
      <c r="S834" s="775"/>
      <c r="T834" s="775"/>
      <c r="U834" s="775"/>
      <c r="V834" s="775"/>
      <c r="W834" s="775"/>
      <c r="X834" s="775"/>
      <c r="Y834" s="775"/>
      <c r="Z834" s="775"/>
    </row>
    <row r="835" spans="1:26" ht="15.75" customHeight="1" x14ac:dyDescent="0.25">
      <c r="A835" s="836"/>
      <c r="B835" s="836"/>
      <c r="C835" s="836"/>
      <c r="D835" s="837"/>
      <c r="E835" s="838"/>
      <c r="F835" s="839"/>
      <c r="G835" s="840"/>
      <c r="H835" s="775"/>
      <c r="I835" s="775"/>
      <c r="J835" s="775"/>
      <c r="K835" s="775"/>
      <c r="L835" s="775"/>
      <c r="M835" s="775"/>
      <c r="N835" s="775"/>
      <c r="O835" s="775"/>
      <c r="P835" s="775"/>
      <c r="Q835" s="775"/>
      <c r="R835" s="775"/>
      <c r="S835" s="775"/>
      <c r="T835" s="775"/>
      <c r="U835" s="775"/>
      <c r="V835" s="775"/>
      <c r="W835" s="775"/>
      <c r="X835" s="775"/>
      <c r="Y835" s="775"/>
      <c r="Z835" s="775"/>
    </row>
    <row r="836" spans="1:26" ht="15.75" customHeight="1" x14ac:dyDescent="0.25">
      <c r="A836" s="836"/>
      <c r="B836" s="836"/>
      <c r="C836" s="836"/>
      <c r="D836" s="837"/>
      <c r="E836" s="838"/>
      <c r="F836" s="839"/>
      <c r="G836" s="840"/>
      <c r="H836" s="775"/>
      <c r="I836" s="775"/>
      <c r="J836" s="775"/>
      <c r="K836" s="775"/>
      <c r="L836" s="775"/>
      <c r="M836" s="775"/>
      <c r="N836" s="775"/>
      <c r="O836" s="775"/>
      <c r="P836" s="775"/>
      <c r="Q836" s="775"/>
      <c r="R836" s="775"/>
      <c r="S836" s="775"/>
      <c r="T836" s="775"/>
      <c r="U836" s="775"/>
      <c r="V836" s="775"/>
      <c r="W836" s="775"/>
      <c r="X836" s="775"/>
      <c r="Y836" s="775"/>
      <c r="Z836" s="775"/>
    </row>
    <row r="837" spans="1:26" ht="15.75" customHeight="1" x14ac:dyDescent="0.25">
      <c r="A837" s="836"/>
      <c r="B837" s="836"/>
      <c r="C837" s="836"/>
      <c r="D837" s="837"/>
      <c r="E837" s="838"/>
      <c r="F837" s="839"/>
      <c r="G837" s="840"/>
      <c r="H837" s="775"/>
      <c r="I837" s="775"/>
      <c r="J837" s="775"/>
      <c r="K837" s="775"/>
      <c r="L837" s="775"/>
      <c r="M837" s="775"/>
      <c r="N837" s="775"/>
      <c r="O837" s="775"/>
      <c r="P837" s="775"/>
      <c r="Q837" s="775"/>
      <c r="R837" s="775"/>
      <c r="S837" s="775"/>
      <c r="T837" s="775"/>
      <c r="U837" s="775"/>
      <c r="V837" s="775"/>
      <c r="W837" s="775"/>
      <c r="X837" s="775"/>
      <c r="Y837" s="775"/>
      <c r="Z837" s="775"/>
    </row>
    <row r="838" spans="1:26" ht="15.75" customHeight="1" x14ac:dyDescent="0.25">
      <c r="A838" s="836"/>
      <c r="B838" s="836"/>
      <c r="C838" s="836"/>
      <c r="D838" s="837"/>
      <c r="E838" s="838"/>
      <c r="F838" s="839"/>
      <c r="G838" s="840"/>
      <c r="H838" s="775"/>
      <c r="I838" s="775"/>
      <c r="J838" s="775"/>
      <c r="K838" s="775"/>
      <c r="L838" s="775"/>
      <c r="M838" s="775"/>
      <c r="N838" s="775"/>
      <c r="O838" s="775"/>
      <c r="P838" s="775"/>
      <c r="Q838" s="775"/>
      <c r="R838" s="775"/>
      <c r="S838" s="775"/>
      <c r="T838" s="775"/>
      <c r="U838" s="775"/>
      <c r="V838" s="775"/>
      <c r="W838" s="775"/>
      <c r="X838" s="775"/>
      <c r="Y838" s="775"/>
      <c r="Z838" s="775"/>
    </row>
    <row r="839" spans="1:26" ht="15.75" customHeight="1" x14ac:dyDescent="0.25">
      <c r="A839" s="836"/>
      <c r="B839" s="836"/>
      <c r="C839" s="836"/>
      <c r="D839" s="837"/>
      <c r="E839" s="838"/>
      <c r="F839" s="839"/>
      <c r="G839" s="840"/>
      <c r="H839" s="775"/>
      <c r="I839" s="775"/>
      <c r="J839" s="775"/>
      <c r="K839" s="775"/>
      <c r="L839" s="775"/>
      <c r="M839" s="775"/>
      <c r="N839" s="775"/>
      <c r="O839" s="775"/>
      <c r="P839" s="775"/>
      <c r="Q839" s="775"/>
      <c r="R839" s="775"/>
      <c r="S839" s="775"/>
      <c r="T839" s="775"/>
      <c r="U839" s="775"/>
      <c r="V839" s="775"/>
      <c r="W839" s="775"/>
      <c r="X839" s="775"/>
      <c r="Y839" s="775"/>
      <c r="Z839" s="775"/>
    </row>
    <row r="840" spans="1:26" ht="15.75" customHeight="1" x14ac:dyDescent="0.25">
      <c r="A840" s="836"/>
      <c r="B840" s="836"/>
      <c r="C840" s="836"/>
      <c r="D840" s="837"/>
      <c r="E840" s="838"/>
      <c r="F840" s="839"/>
      <c r="G840" s="840"/>
      <c r="H840" s="775"/>
      <c r="I840" s="775"/>
      <c r="J840" s="775"/>
      <c r="K840" s="775"/>
      <c r="L840" s="775"/>
      <c r="M840" s="775"/>
      <c r="N840" s="775"/>
      <c r="O840" s="775"/>
      <c r="P840" s="775"/>
      <c r="Q840" s="775"/>
      <c r="R840" s="775"/>
      <c r="S840" s="775"/>
      <c r="T840" s="775"/>
      <c r="U840" s="775"/>
      <c r="V840" s="775"/>
      <c r="W840" s="775"/>
      <c r="X840" s="775"/>
      <c r="Y840" s="775"/>
      <c r="Z840" s="775"/>
    </row>
    <row r="841" spans="1:26" ht="15.75" customHeight="1" x14ac:dyDescent="0.25">
      <c r="A841" s="836"/>
      <c r="B841" s="836"/>
      <c r="C841" s="836"/>
      <c r="D841" s="837"/>
      <c r="E841" s="838"/>
      <c r="F841" s="839"/>
      <c r="G841" s="840"/>
      <c r="H841" s="775"/>
      <c r="I841" s="775"/>
      <c r="J841" s="775"/>
      <c r="K841" s="775"/>
      <c r="L841" s="775"/>
      <c r="M841" s="775"/>
      <c r="N841" s="775"/>
      <c r="O841" s="775"/>
      <c r="P841" s="775"/>
      <c r="Q841" s="775"/>
      <c r="R841" s="775"/>
      <c r="S841" s="775"/>
      <c r="T841" s="775"/>
      <c r="U841" s="775"/>
      <c r="V841" s="775"/>
      <c r="W841" s="775"/>
      <c r="X841" s="775"/>
      <c r="Y841" s="775"/>
      <c r="Z841" s="775"/>
    </row>
    <row r="842" spans="1:26" ht="15.75" customHeight="1" x14ac:dyDescent="0.25">
      <c r="A842" s="836"/>
      <c r="B842" s="836"/>
      <c r="C842" s="836"/>
      <c r="D842" s="837"/>
      <c r="E842" s="838"/>
      <c r="F842" s="839"/>
      <c r="G842" s="840"/>
      <c r="H842" s="775"/>
      <c r="I842" s="775"/>
      <c r="J842" s="775"/>
      <c r="K842" s="775"/>
      <c r="L842" s="775"/>
      <c r="M842" s="775"/>
      <c r="N842" s="775"/>
      <c r="O842" s="775"/>
      <c r="P842" s="775"/>
      <c r="Q842" s="775"/>
      <c r="R842" s="775"/>
      <c r="S842" s="775"/>
      <c r="T842" s="775"/>
      <c r="U842" s="775"/>
      <c r="V842" s="775"/>
      <c r="W842" s="775"/>
      <c r="X842" s="775"/>
      <c r="Y842" s="775"/>
      <c r="Z842" s="775"/>
    </row>
    <row r="843" spans="1:26" ht="15.75" customHeight="1" x14ac:dyDescent="0.25">
      <c r="A843" s="836"/>
      <c r="B843" s="836"/>
      <c r="C843" s="836"/>
      <c r="D843" s="837"/>
      <c r="E843" s="838"/>
      <c r="F843" s="839"/>
      <c r="G843" s="840"/>
      <c r="H843" s="775"/>
      <c r="I843" s="775"/>
      <c r="J843" s="775"/>
      <c r="K843" s="775"/>
      <c r="L843" s="775"/>
      <c r="M843" s="775"/>
      <c r="N843" s="775"/>
      <c r="O843" s="775"/>
      <c r="P843" s="775"/>
      <c r="Q843" s="775"/>
      <c r="R843" s="775"/>
      <c r="S843" s="775"/>
      <c r="T843" s="775"/>
      <c r="U843" s="775"/>
      <c r="V843" s="775"/>
      <c r="W843" s="775"/>
      <c r="X843" s="775"/>
      <c r="Y843" s="775"/>
      <c r="Z843" s="775"/>
    </row>
    <row r="844" spans="1:26" ht="15.75" customHeight="1" x14ac:dyDescent="0.25">
      <c r="A844" s="836"/>
      <c r="B844" s="836"/>
      <c r="C844" s="836"/>
      <c r="D844" s="837"/>
      <c r="E844" s="838"/>
      <c r="F844" s="839"/>
      <c r="G844" s="840"/>
      <c r="H844" s="775"/>
      <c r="I844" s="775"/>
      <c r="J844" s="775"/>
      <c r="K844" s="775"/>
      <c r="L844" s="775"/>
      <c r="M844" s="775"/>
      <c r="N844" s="775"/>
      <c r="O844" s="775"/>
      <c r="P844" s="775"/>
      <c r="Q844" s="775"/>
      <c r="R844" s="775"/>
      <c r="S844" s="775"/>
      <c r="T844" s="775"/>
      <c r="U844" s="775"/>
      <c r="V844" s="775"/>
      <c r="W844" s="775"/>
      <c r="X844" s="775"/>
      <c r="Y844" s="775"/>
      <c r="Z844" s="775"/>
    </row>
    <row r="845" spans="1:26" ht="15.75" customHeight="1" x14ac:dyDescent="0.25">
      <c r="A845" s="836"/>
      <c r="B845" s="836"/>
      <c r="C845" s="836"/>
      <c r="D845" s="837"/>
      <c r="E845" s="838"/>
      <c r="F845" s="839"/>
      <c r="G845" s="840"/>
      <c r="H845" s="775"/>
      <c r="I845" s="775"/>
      <c r="J845" s="775"/>
      <c r="K845" s="775"/>
      <c r="L845" s="775"/>
      <c r="M845" s="775"/>
      <c r="N845" s="775"/>
      <c r="O845" s="775"/>
      <c r="P845" s="775"/>
      <c r="Q845" s="775"/>
      <c r="R845" s="775"/>
      <c r="S845" s="775"/>
      <c r="T845" s="775"/>
      <c r="U845" s="775"/>
      <c r="V845" s="775"/>
      <c r="W845" s="775"/>
      <c r="X845" s="775"/>
      <c r="Y845" s="775"/>
      <c r="Z845" s="775"/>
    </row>
    <row r="846" spans="1:26" ht="15.75" customHeight="1" x14ac:dyDescent="0.25">
      <c r="A846" s="836"/>
      <c r="B846" s="836"/>
      <c r="C846" s="836"/>
      <c r="D846" s="837"/>
      <c r="E846" s="838"/>
      <c r="F846" s="839"/>
      <c r="G846" s="840"/>
      <c r="H846" s="775"/>
      <c r="I846" s="775"/>
      <c r="J846" s="775"/>
      <c r="K846" s="775"/>
      <c r="L846" s="775"/>
      <c r="M846" s="775"/>
      <c r="N846" s="775"/>
      <c r="O846" s="775"/>
      <c r="P846" s="775"/>
      <c r="Q846" s="775"/>
      <c r="R846" s="775"/>
      <c r="S846" s="775"/>
      <c r="T846" s="775"/>
      <c r="U846" s="775"/>
      <c r="V846" s="775"/>
      <c r="W846" s="775"/>
      <c r="X846" s="775"/>
      <c r="Y846" s="775"/>
      <c r="Z846" s="775"/>
    </row>
    <row r="847" spans="1:26" ht="15.75" customHeight="1" x14ac:dyDescent="0.25">
      <c r="A847" s="836"/>
      <c r="B847" s="836"/>
      <c r="C847" s="836"/>
      <c r="D847" s="837"/>
      <c r="E847" s="838"/>
      <c r="F847" s="839"/>
      <c r="G847" s="840"/>
      <c r="H847" s="775"/>
      <c r="I847" s="775"/>
      <c r="J847" s="775"/>
      <c r="K847" s="775"/>
      <c r="L847" s="775"/>
      <c r="M847" s="775"/>
      <c r="N847" s="775"/>
      <c r="O847" s="775"/>
      <c r="P847" s="775"/>
      <c r="Q847" s="775"/>
      <c r="R847" s="775"/>
      <c r="S847" s="775"/>
      <c r="T847" s="775"/>
      <c r="U847" s="775"/>
      <c r="V847" s="775"/>
      <c r="W847" s="775"/>
      <c r="X847" s="775"/>
      <c r="Y847" s="775"/>
      <c r="Z847" s="775"/>
    </row>
    <row r="848" spans="1:26" ht="15.75" customHeight="1" x14ac:dyDescent="0.25">
      <c r="A848" s="836"/>
      <c r="B848" s="836"/>
      <c r="C848" s="836"/>
      <c r="D848" s="837"/>
      <c r="E848" s="838"/>
      <c r="F848" s="839"/>
      <c r="G848" s="840"/>
      <c r="H848" s="775"/>
      <c r="I848" s="775"/>
      <c r="J848" s="775"/>
      <c r="K848" s="775"/>
      <c r="L848" s="775"/>
      <c r="M848" s="775"/>
      <c r="N848" s="775"/>
      <c r="O848" s="775"/>
      <c r="P848" s="775"/>
      <c r="Q848" s="775"/>
      <c r="R848" s="775"/>
      <c r="S848" s="775"/>
      <c r="T848" s="775"/>
      <c r="U848" s="775"/>
      <c r="V848" s="775"/>
      <c r="W848" s="775"/>
      <c r="X848" s="775"/>
      <c r="Y848" s="775"/>
      <c r="Z848" s="775"/>
    </row>
    <row r="849" spans="1:26" ht="15.75" customHeight="1" x14ac:dyDescent="0.25">
      <c r="A849" s="836"/>
      <c r="B849" s="836"/>
      <c r="C849" s="836"/>
      <c r="D849" s="837"/>
      <c r="E849" s="838"/>
      <c r="F849" s="839"/>
      <c r="G849" s="840"/>
      <c r="H849" s="775"/>
      <c r="I849" s="775"/>
      <c r="J849" s="775"/>
      <c r="K849" s="775"/>
      <c r="L849" s="775"/>
      <c r="M849" s="775"/>
      <c r="N849" s="775"/>
      <c r="O849" s="775"/>
      <c r="P849" s="775"/>
      <c r="Q849" s="775"/>
      <c r="R849" s="775"/>
      <c r="S849" s="775"/>
      <c r="T849" s="775"/>
      <c r="U849" s="775"/>
      <c r="V849" s="775"/>
      <c r="W849" s="775"/>
      <c r="X849" s="775"/>
      <c r="Y849" s="775"/>
      <c r="Z849" s="775"/>
    </row>
    <row r="850" spans="1:26" ht="15.75" customHeight="1" x14ac:dyDescent="0.25">
      <c r="A850" s="836"/>
      <c r="B850" s="836"/>
      <c r="C850" s="836"/>
      <c r="D850" s="837"/>
      <c r="E850" s="838"/>
      <c r="F850" s="839"/>
      <c r="G850" s="840"/>
      <c r="H850" s="775"/>
      <c r="I850" s="775"/>
      <c r="J850" s="775"/>
      <c r="K850" s="775"/>
      <c r="L850" s="775"/>
      <c r="M850" s="775"/>
      <c r="N850" s="775"/>
      <c r="O850" s="775"/>
      <c r="P850" s="775"/>
      <c r="Q850" s="775"/>
      <c r="R850" s="775"/>
      <c r="S850" s="775"/>
      <c r="T850" s="775"/>
      <c r="U850" s="775"/>
      <c r="V850" s="775"/>
      <c r="W850" s="775"/>
      <c r="X850" s="775"/>
      <c r="Y850" s="775"/>
      <c r="Z850" s="775"/>
    </row>
    <row r="851" spans="1:26" ht="15.75" customHeight="1" x14ac:dyDescent="0.25">
      <c r="A851" s="836"/>
      <c r="B851" s="836"/>
      <c r="C851" s="836"/>
      <c r="D851" s="837"/>
      <c r="E851" s="838"/>
      <c r="F851" s="839"/>
      <c r="G851" s="840"/>
      <c r="H851" s="775"/>
      <c r="I851" s="775"/>
      <c r="J851" s="775"/>
      <c r="K851" s="775"/>
      <c r="L851" s="775"/>
      <c r="M851" s="775"/>
      <c r="N851" s="775"/>
      <c r="O851" s="775"/>
      <c r="P851" s="775"/>
      <c r="Q851" s="775"/>
      <c r="R851" s="775"/>
      <c r="S851" s="775"/>
      <c r="T851" s="775"/>
      <c r="U851" s="775"/>
      <c r="V851" s="775"/>
      <c r="W851" s="775"/>
      <c r="X851" s="775"/>
      <c r="Y851" s="775"/>
      <c r="Z851" s="775"/>
    </row>
    <row r="852" spans="1:26" ht="15.75" customHeight="1" x14ac:dyDescent="0.25">
      <c r="A852" s="836"/>
      <c r="B852" s="836"/>
      <c r="C852" s="836"/>
      <c r="D852" s="837"/>
      <c r="E852" s="838"/>
      <c r="F852" s="839"/>
      <c r="G852" s="840"/>
      <c r="H852" s="775"/>
      <c r="I852" s="775"/>
      <c r="J852" s="775"/>
      <c r="K852" s="775"/>
      <c r="L852" s="775"/>
      <c r="M852" s="775"/>
      <c r="N852" s="775"/>
      <c r="O852" s="775"/>
      <c r="P852" s="775"/>
      <c r="Q852" s="775"/>
      <c r="R852" s="775"/>
      <c r="S852" s="775"/>
      <c r="T852" s="775"/>
      <c r="U852" s="775"/>
      <c r="V852" s="775"/>
      <c r="W852" s="775"/>
      <c r="X852" s="775"/>
      <c r="Y852" s="775"/>
      <c r="Z852" s="775"/>
    </row>
    <row r="853" spans="1:26" ht="15.75" customHeight="1" x14ac:dyDescent="0.25">
      <c r="A853" s="836"/>
      <c r="B853" s="836"/>
      <c r="C853" s="836"/>
      <c r="D853" s="837"/>
      <c r="E853" s="838"/>
      <c r="F853" s="839"/>
      <c r="G853" s="840"/>
      <c r="H853" s="775"/>
      <c r="I853" s="775"/>
      <c r="J853" s="775"/>
      <c r="K853" s="775"/>
      <c r="L853" s="775"/>
      <c r="M853" s="775"/>
      <c r="N853" s="775"/>
      <c r="O853" s="775"/>
      <c r="P853" s="775"/>
      <c r="Q853" s="775"/>
      <c r="R853" s="775"/>
      <c r="S853" s="775"/>
      <c r="T853" s="775"/>
      <c r="U853" s="775"/>
      <c r="V853" s="775"/>
      <c r="W853" s="775"/>
      <c r="X853" s="775"/>
      <c r="Y853" s="775"/>
      <c r="Z853" s="775"/>
    </row>
    <row r="854" spans="1:26" ht="15.75" customHeight="1" x14ac:dyDescent="0.25">
      <c r="A854" s="836"/>
      <c r="B854" s="836"/>
      <c r="C854" s="836"/>
      <c r="D854" s="837"/>
      <c r="E854" s="838"/>
      <c r="F854" s="839"/>
      <c r="G854" s="840"/>
      <c r="H854" s="775"/>
      <c r="I854" s="775"/>
      <c r="J854" s="775"/>
      <c r="K854" s="775"/>
      <c r="L854" s="775"/>
      <c r="M854" s="775"/>
      <c r="N854" s="775"/>
      <c r="O854" s="775"/>
      <c r="P854" s="775"/>
      <c r="Q854" s="775"/>
      <c r="R854" s="775"/>
      <c r="S854" s="775"/>
      <c r="T854" s="775"/>
      <c r="U854" s="775"/>
      <c r="V854" s="775"/>
      <c r="W854" s="775"/>
      <c r="X854" s="775"/>
      <c r="Y854" s="775"/>
      <c r="Z854" s="775"/>
    </row>
    <row r="855" spans="1:26" ht="15.75" customHeight="1" x14ac:dyDescent="0.25">
      <c r="A855" s="836"/>
      <c r="B855" s="836"/>
      <c r="C855" s="836"/>
      <c r="D855" s="837"/>
      <c r="E855" s="838"/>
      <c r="F855" s="839"/>
      <c r="G855" s="840"/>
      <c r="H855" s="775"/>
      <c r="I855" s="775"/>
      <c r="J855" s="775"/>
      <c r="K855" s="775"/>
      <c r="L855" s="775"/>
      <c r="M855" s="775"/>
      <c r="N855" s="775"/>
      <c r="O855" s="775"/>
      <c r="P855" s="775"/>
      <c r="Q855" s="775"/>
      <c r="R855" s="775"/>
      <c r="S855" s="775"/>
      <c r="T855" s="775"/>
      <c r="U855" s="775"/>
      <c r="V855" s="775"/>
      <c r="W855" s="775"/>
      <c r="X855" s="775"/>
      <c r="Y855" s="775"/>
      <c r="Z855" s="775"/>
    </row>
    <row r="856" spans="1:26" ht="15.75" customHeight="1" x14ac:dyDescent="0.25">
      <c r="A856" s="836"/>
      <c r="B856" s="836"/>
      <c r="C856" s="836"/>
      <c r="D856" s="837"/>
      <c r="E856" s="838"/>
      <c r="F856" s="839"/>
      <c r="G856" s="840"/>
      <c r="H856" s="775"/>
      <c r="I856" s="775"/>
      <c r="J856" s="775"/>
      <c r="K856" s="775"/>
      <c r="L856" s="775"/>
      <c r="M856" s="775"/>
      <c r="N856" s="775"/>
      <c r="O856" s="775"/>
      <c r="P856" s="775"/>
      <c r="Q856" s="775"/>
      <c r="R856" s="775"/>
      <c r="S856" s="775"/>
      <c r="T856" s="775"/>
      <c r="U856" s="775"/>
      <c r="V856" s="775"/>
      <c r="W856" s="775"/>
      <c r="X856" s="775"/>
      <c r="Y856" s="775"/>
      <c r="Z856" s="775"/>
    </row>
    <row r="857" spans="1:26" ht="15.75" customHeight="1" x14ac:dyDescent="0.25">
      <c r="A857" s="836"/>
      <c r="B857" s="836"/>
      <c r="C857" s="836"/>
      <c r="D857" s="837"/>
      <c r="E857" s="838"/>
      <c r="F857" s="839"/>
      <c r="G857" s="840"/>
      <c r="H857" s="775"/>
      <c r="I857" s="775"/>
      <c r="J857" s="775"/>
      <c r="K857" s="775"/>
      <c r="L857" s="775"/>
      <c r="M857" s="775"/>
      <c r="N857" s="775"/>
      <c r="O857" s="775"/>
      <c r="P857" s="775"/>
      <c r="Q857" s="775"/>
      <c r="R857" s="775"/>
      <c r="S857" s="775"/>
      <c r="T857" s="775"/>
      <c r="U857" s="775"/>
      <c r="V857" s="775"/>
      <c r="W857" s="775"/>
      <c r="X857" s="775"/>
      <c r="Y857" s="775"/>
      <c r="Z857" s="775"/>
    </row>
    <row r="858" spans="1:26" ht="15.75" customHeight="1" x14ac:dyDescent="0.25">
      <c r="A858" s="836"/>
      <c r="B858" s="836"/>
      <c r="C858" s="836"/>
      <c r="D858" s="837"/>
      <c r="E858" s="838"/>
      <c r="F858" s="839"/>
      <c r="G858" s="840"/>
      <c r="H858" s="775"/>
      <c r="I858" s="775"/>
      <c r="J858" s="775"/>
      <c r="K858" s="775"/>
      <c r="L858" s="775"/>
      <c r="M858" s="775"/>
      <c r="N858" s="775"/>
      <c r="O858" s="775"/>
      <c r="P858" s="775"/>
      <c r="Q858" s="775"/>
      <c r="R858" s="775"/>
      <c r="S858" s="775"/>
      <c r="T858" s="775"/>
      <c r="U858" s="775"/>
      <c r="V858" s="775"/>
      <c r="W858" s="775"/>
      <c r="X858" s="775"/>
      <c r="Y858" s="775"/>
      <c r="Z858" s="775"/>
    </row>
    <row r="859" spans="1:26" ht="15.75" customHeight="1" x14ac:dyDescent="0.25">
      <c r="A859" s="836"/>
      <c r="B859" s="836"/>
      <c r="C859" s="836"/>
      <c r="D859" s="837"/>
      <c r="E859" s="838"/>
      <c r="F859" s="839"/>
      <c r="G859" s="840"/>
      <c r="H859" s="775"/>
      <c r="I859" s="775"/>
      <c r="J859" s="775"/>
      <c r="K859" s="775"/>
      <c r="L859" s="775"/>
      <c r="M859" s="775"/>
      <c r="N859" s="775"/>
      <c r="O859" s="775"/>
      <c r="P859" s="775"/>
      <c r="Q859" s="775"/>
      <c r="R859" s="775"/>
      <c r="S859" s="775"/>
      <c r="T859" s="775"/>
      <c r="U859" s="775"/>
      <c r="V859" s="775"/>
      <c r="W859" s="775"/>
      <c r="X859" s="775"/>
      <c r="Y859" s="775"/>
      <c r="Z859" s="775"/>
    </row>
    <row r="860" spans="1:26" ht="15.75" customHeight="1" x14ac:dyDescent="0.25">
      <c r="A860" s="836"/>
      <c r="B860" s="836"/>
      <c r="C860" s="836"/>
      <c r="D860" s="837"/>
      <c r="E860" s="838"/>
      <c r="F860" s="839"/>
      <c r="G860" s="840"/>
      <c r="H860" s="775"/>
      <c r="I860" s="775"/>
      <c r="J860" s="775"/>
      <c r="K860" s="775"/>
      <c r="L860" s="775"/>
      <c r="M860" s="775"/>
      <c r="N860" s="775"/>
      <c r="O860" s="775"/>
      <c r="P860" s="775"/>
      <c r="Q860" s="775"/>
      <c r="R860" s="775"/>
      <c r="S860" s="775"/>
      <c r="T860" s="775"/>
      <c r="U860" s="775"/>
      <c r="V860" s="775"/>
      <c r="W860" s="775"/>
      <c r="X860" s="775"/>
      <c r="Y860" s="775"/>
      <c r="Z860" s="775"/>
    </row>
    <row r="861" spans="1:26" ht="15.75" customHeight="1" x14ac:dyDescent="0.25">
      <c r="A861" s="836"/>
      <c r="B861" s="836"/>
      <c r="C861" s="836"/>
      <c r="D861" s="837"/>
      <c r="E861" s="838"/>
      <c r="F861" s="839"/>
      <c r="G861" s="840"/>
      <c r="H861" s="775"/>
      <c r="I861" s="775"/>
      <c r="J861" s="775"/>
      <c r="K861" s="775"/>
      <c r="L861" s="775"/>
      <c r="M861" s="775"/>
      <c r="N861" s="775"/>
      <c r="O861" s="775"/>
      <c r="P861" s="775"/>
      <c r="Q861" s="775"/>
      <c r="R861" s="775"/>
      <c r="S861" s="775"/>
      <c r="T861" s="775"/>
      <c r="U861" s="775"/>
      <c r="V861" s="775"/>
      <c r="W861" s="775"/>
      <c r="X861" s="775"/>
      <c r="Y861" s="775"/>
      <c r="Z861" s="775"/>
    </row>
    <row r="862" spans="1:26" ht="15.75" customHeight="1" x14ac:dyDescent="0.25">
      <c r="A862" s="836"/>
      <c r="B862" s="836"/>
      <c r="C862" s="836"/>
      <c r="D862" s="837"/>
      <c r="E862" s="838"/>
      <c r="F862" s="839"/>
      <c r="G862" s="840"/>
      <c r="H862" s="775"/>
      <c r="I862" s="775"/>
      <c r="J862" s="775"/>
      <c r="K862" s="775"/>
      <c r="L862" s="775"/>
      <c r="M862" s="775"/>
      <c r="N862" s="775"/>
      <c r="O862" s="775"/>
      <c r="P862" s="775"/>
      <c r="Q862" s="775"/>
      <c r="R862" s="775"/>
      <c r="S862" s="775"/>
      <c r="T862" s="775"/>
      <c r="U862" s="775"/>
      <c r="V862" s="775"/>
      <c r="W862" s="775"/>
      <c r="X862" s="775"/>
      <c r="Y862" s="775"/>
      <c r="Z862" s="775"/>
    </row>
    <row r="863" spans="1:26" ht="15.75" customHeight="1" x14ac:dyDescent="0.25">
      <c r="A863" s="836"/>
      <c r="B863" s="836"/>
      <c r="C863" s="836"/>
      <c r="D863" s="837"/>
      <c r="E863" s="838"/>
      <c r="F863" s="839"/>
      <c r="G863" s="840"/>
      <c r="H863" s="775"/>
      <c r="I863" s="775"/>
      <c r="J863" s="775"/>
      <c r="K863" s="775"/>
      <c r="L863" s="775"/>
      <c r="M863" s="775"/>
      <c r="N863" s="775"/>
      <c r="O863" s="775"/>
      <c r="P863" s="775"/>
      <c r="Q863" s="775"/>
      <c r="R863" s="775"/>
      <c r="S863" s="775"/>
      <c r="T863" s="775"/>
      <c r="U863" s="775"/>
      <c r="V863" s="775"/>
      <c r="W863" s="775"/>
      <c r="X863" s="775"/>
      <c r="Y863" s="775"/>
      <c r="Z863" s="775"/>
    </row>
    <row r="864" spans="1:26" ht="15.75" customHeight="1" x14ac:dyDescent="0.25">
      <c r="A864" s="836"/>
      <c r="B864" s="836"/>
      <c r="C864" s="836"/>
      <c r="D864" s="837"/>
      <c r="E864" s="838"/>
      <c r="F864" s="839"/>
      <c r="G864" s="840"/>
      <c r="H864" s="775"/>
      <c r="I864" s="775"/>
      <c r="J864" s="775"/>
      <c r="K864" s="775"/>
      <c r="L864" s="775"/>
      <c r="M864" s="775"/>
      <c r="N864" s="775"/>
      <c r="O864" s="775"/>
      <c r="P864" s="775"/>
      <c r="Q864" s="775"/>
      <c r="R864" s="775"/>
      <c r="S864" s="775"/>
      <c r="T864" s="775"/>
      <c r="U864" s="775"/>
      <c r="V864" s="775"/>
      <c r="W864" s="775"/>
      <c r="X864" s="775"/>
      <c r="Y864" s="775"/>
      <c r="Z864" s="775"/>
    </row>
    <row r="865" spans="1:26" ht="15.75" customHeight="1" x14ac:dyDescent="0.25">
      <c r="A865" s="836"/>
      <c r="B865" s="836"/>
      <c r="C865" s="836"/>
      <c r="D865" s="837"/>
      <c r="E865" s="838"/>
      <c r="F865" s="839"/>
      <c r="G865" s="840"/>
      <c r="H865" s="775"/>
      <c r="I865" s="775"/>
      <c r="J865" s="775"/>
      <c r="K865" s="775"/>
      <c r="L865" s="775"/>
      <c r="M865" s="775"/>
      <c r="N865" s="775"/>
      <c r="O865" s="775"/>
      <c r="P865" s="775"/>
      <c r="Q865" s="775"/>
      <c r="R865" s="775"/>
      <c r="S865" s="775"/>
      <c r="T865" s="775"/>
      <c r="U865" s="775"/>
      <c r="V865" s="775"/>
      <c r="W865" s="775"/>
      <c r="X865" s="775"/>
      <c r="Y865" s="775"/>
      <c r="Z865" s="775"/>
    </row>
    <row r="866" spans="1:26" ht="15.75" customHeight="1" x14ac:dyDescent="0.25">
      <c r="A866" s="836"/>
      <c r="B866" s="836"/>
      <c r="C866" s="836"/>
      <c r="D866" s="837"/>
      <c r="E866" s="838"/>
      <c r="F866" s="839"/>
      <c r="G866" s="840"/>
      <c r="H866" s="775"/>
      <c r="I866" s="775"/>
      <c r="J866" s="775"/>
      <c r="K866" s="775"/>
      <c r="L866" s="775"/>
      <c r="M866" s="775"/>
      <c r="N866" s="775"/>
      <c r="O866" s="775"/>
      <c r="P866" s="775"/>
      <c r="Q866" s="775"/>
      <c r="R866" s="775"/>
      <c r="S866" s="775"/>
      <c r="T866" s="775"/>
      <c r="U866" s="775"/>
      <c r="V866" s="775"/>
      <c r="W866" s="775"/>
      <c r="X866" s="775"/>
      <c r="Y866" s="775"/>
      <c r="Z866" s="775"/>
    </row>
    <row r="867" spans="1:26" ht="15.75" customHeight="1" x14ac:dyDescent="0.25">
      <c r="A867" s="836"/>
      <c r="B867" s="836"/>
      <c r="C867" s="836"/>
      <c r="D867" s="837"/>
      <c r="E867" s="838"/>
      <c r="F867" s="839"/>
      <c r="G867" s="840"/>
      <c r="H867" s="775"/>
      <c r="I867" s="775"/>
      <c r="J867" s="775"/>
      <c r="K867" s="775"/>
      <c r="L867" s="775"/>
      <c r="M867" s="775"/>
      <c r="N867" s="775"/>
      <c r="O867" s="775"/>
      <c r="P867" s="775"/>
      <c r="Q867" s="775"/>
      <c r="R867" s="775"/>
      <c r="S867" s="775"/>
      <c r="T867" s="775"/>
      <c r="U867" s="775"/>
      <c r="V867" s="775"/>
      <c r="W867" s="775"/>
      <c r="X867" s="775"/>
      <c r="Y867" s="775"/>
      <c r="Z867" s="775"/>
    </row>
    <row r="868" spans="1:26" ht="15.75" customHeight="1" x14ac:dyDescent="0.25">
      <c r="A868" s="836"/>
      <c r="B868" s="836"/>
      <c r="C868" s="836"/>
      <c r="D868" s="837"/>
      <c r="E868" s="838"/>
      <c r="F868" s="839"/>
      <c r="G868" s="840"/>
      <c r="H868" s="775"/>
      <c r="I868" s="775"/>
      <c r="J868" s="775"/>
      <c r="K868" s="775"/>
      <c r="L868" s="775"/>
      <c r="M868" s="775"/>
      <c r="N868" s="775"/>
      <c r="O868" s="775"/>
      <c r="P868" s="775"/>
      <c r="Q868" s="775"/>
      <c r="R868" s="775"/>
      <c r="S868" s="775"/>
      <c r="T868" s="775"/>
      <c r="U868" s="775"/>
      <c r="V868" s="775"/>
      <c r="W868" s="775"/>
      <c r="X868" s="775"/>
      <c r="Y868" s="775"/>
      <c r="Z868" s="775"/>
    </row>
    <row r="869" spans="1:26" ht="15.75" customHeight="1" x14ac:dyDescent="0.25">
      <c r="A869" s="836"/>
      <c r="B869" s="836"/>
      <c r="C869" s="836"/>
      <c r="D869" s="837"/>
      <c r="E869" s="838"/>
      <c r="F869" s="839"/>
      <c r="G869" s="840"/>
      <c r="H869" s="775"/>
      <c r="I869" s="775"/>
      <c r="J869" s="775"/>
      <c r="K869" s="775"/>
      <c r="L869" s="775"/>
      <c r="M869" s="775"/>
      <c r="N869" s="775"/>
      <c r="O869" s="775"/>
      <c r="P869" s="775"/>
      <c r="Q869" s="775"/>
      <c r="R869" s="775"/>
      <c r="S869" s="775"/>
      <c r="T869" s="775"/>
      <c r="U869" s="775"/>
      <c r="V869" s="775"/>
      <c r="W869" s="775"/>
      <c r="X869" s="775"/>
      <c r="Y869" s="775"/>
      <c r="Z869" s="775"/>
    </row>
    <row r="870" spans="1:26" ht="15.75" customHeight="1" x14ac:dyDescent="0.25">
      <c r="A870" s="836"/>
      <c r="B870" s="836"/>
      <c r="C870" s="836"/>
      <c r="D870" s="837"/>
      <c r="E870" s="838"/>
      <c r="F870" s="839"/>
      <c r="G870" s="840"/>
      <c r="H870" s="775"/>
      <c r="I870" s="775"/>
      <c r="J870" s="775"/>
      <c r="K870" s="775"/>
      <c r="L870" s="775"/>
      <c r="M870" s="775"/>
      <c r="N870" s="775"/>
      <c r="O870" s="775"/>
      <c r="P870" s="775"/>
      <c r="Q870" s="775"/>
      <c r="R870" s="775"/>
      <c r="S870" s="775"/>
      <c r="T870" s="775"/>
      <c r="U870" s="775"/>
      <c r="V870" s="775"/>
      <c r="W870" s="775"/>
      <c r="X870" s="775"/>
      <c r="Y870" s="775"/>
      <c r="Z870" s="775"/>
    </row>
    <row r="871" spans="1:26" ht="15.75" customHeight="1" x14ac:dyDescent="0.25">
      <c r="A871" s="836"/>
      <c r="B871" s="836"/>
      <c r="C871" s="836"/>
      <c r="D871" s="837"/>
      <c r="E871" s="838"/>
      <c r="F871" s="839"/>
      <c r="G871" s="840"/>
      <c r="H871" s="775"/>
      <c r="I871" s="775"/>
      <c r="J871" s="775"/>
      <c r="K871" s="775"/>
      <c r="L871" s="775"/>
      <c r="M871" s="775"/>
      <c r="N871" s="775"/>
      <c r="O871" s="775"/>
      <c r="P871" s="775"/>
      <c r="Q871" s="775"/>
      <c r="R871" s="775"/>
      <c r="S871" s="775"/>
      <c r="T871" s="775"/>
      <c r="U871" s="775"/>
      <c r="V871" s="775"/>
      <c r="W871" s="775"/>
      <c r="X871" s="775"/>
      <c r="Y871" s="775"/>
      <c r="Z871" s="775"/>
    </row>
    <row r="872" spans="1:26" ht="15.75" customHeight="1" x14ac:dyDescent="0.25">
      <c r="A872" s="836"/>
      <c r="B872" s="836"/>
      <c r="C872" s="836"/>
      <c r="D872" s="837"/>
      <c r="E872" s="838"/>
      <c r="F872" s="839"/>
      <c r="G872" s="840"/>
      <c r="H872" s="775"/>
      <c r="I872" s="775"/>
      <c r="J872" s="775"/>
      <c r="K872" s="775"/>
      <c r="L872" s="775"/>
      <c r="M872" s="775"/>
      <c r="N872" s="775"/>
      <c r="O872" s="775"/>
      <c r="P872" s="775"/>
      <c r="Q872" s="775"/>
      <c r="R872" s="775"/>
      <c r="S872" s="775"/>
      <c r="T872" s="775"/>
      <c r="U872" s="775"/>
      <c r="V872" s="775"/>
      <c r="W872" s="775"/>
      <c r="X872" s="775"/>
      <c r="Y872" s="775"/>
      <c r="Z872" s="775"/>
    </row>
    <row r="873" spans="1:26" ht="15.75" customHeight="1" x14ac:dyDescent="0.25">
      <c r="A873" s="836"/>
      <c r="B873" s="836"/>
      <c r="C873" s="836"/>
      <c r="D873" s="837"/>
      <c r="E873" s="838"/>
      <c r="F873" s="839"/>
      <c r="G873" s="840"/>
      <c r="H873" s="775"/>
      <c r="I873" s="775"/>
      <c r="J873" s="775"/>
      <c r="K873" s="775"/>
      <c r="L873" s="775"/>
      <c r="M873" s="775"/>
      <c r="N873" s="775"/>
      <c r="O873" s="775"/>
      <c r="P873" s="775"/>
      <c r="Q873" s="775"/>
      <c r="R873" s="775"/>
      <c r="S873" s="775"/>
      <c r="T873" s="775"/>
      <c r="U873" s="775"/>
      <c r="V873" s="775"/>
      <c r="W873" s="775"/>
      <c r="X873" s="775"/>
      <c r="Y873" s="775"/>
      <c r="Z873" s="775"/>
    </row>
    <row r="874" spans="1:26" ht="15.75" customHeight="1" x14ac:dyDescent="0.25">
      <c r="A874" s="836"/>
      <c r="B874" s="836"/>
      <c r="C874" s="836"/>
      <c r="D874" s="837"/>
      <c r="E874" s="838"/>
      <c r="F874" s="839"/>
      <c r="G874" s="840"/>
      <c r="H874" s="775"/>
      <c r="I874" s="775"/>
      <c r="J874" s="775"/>
      <c r="K874" s="775"/>
      <c r="L874" s="775"/>
      <c r="M874" s="775"/>
      <c r="N874" s="775"/>
      <c r="O874" s="775"/>
      <c r="P874" s="775"/>
      <c r="Q874" s="775"/>
      <c r="R874" s="775"/>
      <c r="S874" s="775"/>
      <c r="T874" s="775"/>
      <c r="U874" s="775"/>
      <c r="V874" s="775"/>
      <c r="W874" s="775"/>
      <c r="X874" s="775"/>
      <c r="Y874" s="775"/>
      <c r="Z874" s="775"/>
    </row>
    <row r="875" spans="1:26" ht="15.75" customHeight="1" x14ac:dyDescent="0.25">
      <c r="A875" s="836"/>
      <c r="B875" s="836"/>
      <c r="C875" s="836"/>
      <c r="D875" s="837"/>
      <c r="E875" s="838"/>
      <c r="F875" s="839"/>
      <c r="G875" s="840"/>
      <c r="H875" s="775"/>
      <c r="I875" s="775"/>
      <c r="J875" s="775"/>
      <c r="K875" s="775"/>
      <c r="L875" s="775"/>
      <c r="M875" s="775"/>
      <c r="N875" s="775"/>
      <c r="O875" s="775"/>
      <c r="P875" s="775"/>
      <c r="Q875" s="775"/>
      <c r="R875" s="775"/>
      <c r="S875" s="775"/>
      <c r="T875" s="775"/>
      <c r="U875" s="775"/>
      <c r="V875" s="775"/>
      <c r="W875" s="775"/>
      <c r="X875" s="775"/>
      <c r="Y875" s="775"/>
      <c r="Z875" s="775"/>
    </row>
    <row r="876" spans="1:26" ht="15.75" customHeight="1" x14ac:dyDescent="0.25">
      <c r="A876" s="836"/>
      <c r="B876" s="836"/>
      <c r="C876" s="836"/>
      <c r="D876" s="837"/>
      <c r="E876" s="838"/>
      <c r="F876" s="839"/>
      <c r="G876" s="840"/>
      <c r="H876" s="775"/>
      <c r="I876" s="775"/>
      <c r="J876" s="775"/>
      <c r="K876" s="775"/>
      <c r="L876" s="775"/>
      <c r="M876" s="775"/>
      <c r="N876" s="775"/>
      <c r="O876" s="775"/>
      <c r="P876" s="775"/>
      <c r="Q876" s="775"/>
      <c r="R876" s="775"/>
      <c r="S876" s="775"/>
      <c r="T876" s="775"/>
      <c r="U876" s="775"/>
      <c r="V876" s="775"/>
      <c r="W876" s="775"/>
      <c r="X876" s="775"/>
      <c r="Y876" s="775"/>
      <c r="Z876" s="775"/>
    </row>
    <row r="877" spans="1:26" ht="15.75" customHeight="1" x14ac:dyDescent="0.25">
      <c r="A877" s="836"/>
      <c r="B877" s="836"/>
      <c r="C877" s="836"/>
      <c r="D877" s="837"/>
      <c r="E877" s="838"/>
      <c r="F877" s="839"/>
      <c r="G877" s="840"/>
      <c r="H877" s="775"/>
      <c r="I877" s="775"/>
      <c r="J877" s="775"/>
      <c r="K877" s="775"/>
      <c r="L877" s="775"/>
      <c r="M877" s="775"/>
      <c r="N877" s="775"/>
      <c r="O877" s="775"/>
      <c r="P877" s="775"/>
      <c r="Q877" s="775"/>
      <c r="R877" s="775"/>
      <c r="S877" s="775"/>
      <c r="T877" s="775"/>
      <c r="U877" s="775"/>
      <c r="V877" s="775"/>
      <c r="W877" s="775"/>
      <c r="X877" s="775"/>
      <c r="Y877" s="775"/>
      <c r="Z877" s="775"/>
    </row>
    <row r="878" spans="1:26" ht="15.75" customHeight="1" x14ac:dyDescent="0.25">
      <c r="A878" s="836"/>
      <c r="B878" s="836"/>
      <c r="C878" s="836"/>
      <c r="D878" s="837"/>
      <c r="E878" s="838"/>
      <c r="F878" s="839"/>
      <c r="G878" s="840"/>
      <c r="H878" s="775"/>
      <c r="I878" s="775"/>
      <c r="J878" s="775"/>
      <c r="K878" s="775"/>
      <c r="L878" s="775"/>
      <c r="M878" s="775"/>
      <c r="N878" s="775"/>
      <c r="O878" s="775"/>
      <c r="P878" s="775"/>
      <c r="Q878" s="775"/>
      <c r="R878" s="775"/>
      <c r="S878" s="775"/>
      <c r="T878" s="775"/>
      <c r="U878" s="775"/>
      <c r="V878" s="775"/>
      <c r="W878" s="775"/>
      <c r="X878" s="775"/>
      <c r="Y878" s="775"/>
      <c r="Z878" s="775"/>
    </row>
    <row r="879" spans="1:26" ht="15.75" customHeight="1" x14ac:dyDescent="0.25">
      <c r="A879" s="836"/>
      <c r="B879" s="836"/>
      <c r="C879" s="836"/>
      <c r="D879" s="837"/>
      <c r="E879" s="838"/>
      <c r="F879" s="839"/>
      <c r="G879" s="840"/>
      <c r="H879" s="775"/>
      <c r="I879" s="775"/>
      <c r="J879" s="775"/>
      <c r="K879" s="775"/>
      <c r="L879" s="775"/>
      <c r="M879" s="775"/>
      <c r="N879" s="775"/>
      <c r="O879" s="775"/>
      <c r="P879" s="775"/>
      <c r="Q879" s="775"/>
      <c r="R879" s="775"/>
      <c r="S879" s="775"/>
      <c r="T879" s="775"/>
      <c r="U879" s="775"/>
      <c r="V879" s="775"/>
      <c r="W879" s="775"/>
      <c r="X879" s="775"/>
      <c r="Y879" s="775"/>
      <c r="Z879" s="775"/>
    </row>
    <row r="880" spans="1:26" ht="15.75" customHeight="1" x14ac:dyDescent="0.25">
      <c r="A880" s="836"/>
      <c r="B880" s="836"/>
      <c r="C880" s="836"/>
      <c r="D880" s="837"/>
      <c r="E880" s="838"/>
      <c r="F880" s="839"/>
      <c r="G880" s="840"/>
      <c r="H880" s="775"/>
      <c r="I880" s="775"/>
      <c r="J880" s="775"/>
      <c r="K880" s="775"/>
      <c r="L880" s="775"/>
      <c r="M880" s="775"/>
      <c r="N880" s="775"/>
      <c r="O880" s="775"/>
      <c r="P880" s="775"/>
      <c r="Q880" s="775"/>
      <c r="R880" s="775"/>
      <c r="S880" s="775"/>
      <c r="T880" s="775"/>
      <c r="U880" s="775"/>
      <c r="V880" s="775"/>
      <c r="W880" s="775"/>
      <c r="X880" s="775"/>
      <c r="Y880" s="775"/>
      <c r="Z880" s="775"/>
    </row>
    <row r="881" spans="1:26" ht="15.75" customHeight="1" x14ac:dyDescent="0.25">
      <c r="A881" s="836"/>
      <c r="B881" s="836"/>
      <c r="C881" s="836"/>
      <c r="D881" s="837"/>
      <c r="E881" s="838"/>
      <c r="F881" s="839"/>
      <c r="G881" s="840"/>
      <c r="H881" s="775"/>
      <c r="I881" s="775"/>
      <c r="J881" s="775"/>
      <c r="K881" s="775"/>
      <c r="L881" s="775"/>
      <c r="M881" s="775"/>
      <c r="N881" s="775"/>
      <c r="O881" s="775"/>
      <c r="P881" s="775"/>
      <c r="Q881" s="775"/>
      <c r="R881" s="775"/>
      <c r="S881" s="775"/>
      <c r="T881" s="775"/>
      <c r="U881" s="775"/>
      <c r="V881" s="775"/>
      <c r="W881" s="775"/>
      <c r="X881" s="775"/>
      <c r="Y881" s="775"/>
      <c r="Z881" s="775"/>
    </row>
    <row r="882" spans="1:26" ht="15.75" customHeight="1" x14ac:dyDescent="0.25">
      <c r="A882" s="836"/>
      <c r="B882" s="836"/>
      <c r="C882" s="836"/>
      <c r="D882" s="837"/>
      <c r="E882" s="838"/>
      <c r="F882" s="839"/>
      <c r="G882" s="840"/>
      <c r="H882" s="775"/>
      <c r="I882" s="775"/>
      <c r="J882" s="775"/>
      <c r="K882" s="775"/>
      <c r="L882" s="775"/>
      <c r="M882" s="775"/>
      <c r="N882" s="775"/>
      <c r="O882" s="775"/>
      <c r="P882" s="775"/>
      <c r="Q882" s="775"/>
      <c r="R882" s="775"/>
      <c r="S882" s="775"/>
      <c r="T882" s="775"/>
      <c r="U882" s="775"/>
      <c r="V882" s="775"/>
      <c r="W882" s="775"/>
      <c r="X882" s="775"/>
      <c r="Y882" s="775"/>
      <c r="Z882" s="775"/>
    </row>
    <row r="883" spans="1:26" ht="15.75" customHeight="1" x14ac:dyDescent="0.25">
      <c r="A883" s="836"/>
      <c r="B883" s="836"/>
      <c r="C883" s="836"/>
      <c r="D883" s="837"/>
      <c r="E883" s="838"/>
      <c r="F883" s="839"/>
      <c r="G883" s="840"/>
      <c r="H883" s="775"/>
      <c r="I883" s="775"/>
      <c r="J883" s="775"/>
      <c r="K883" s="775"/>
      <c r="L883" s="775"/>
      <c r="M883" s="775"/>
      <c r="N883" s="775"/>
      <c r="O883" s="775"/>
      <c r="P883" s="775"/>
      <c r="Q883" s="775"/>
      <c r="R883" s="775"/>
      <c r="S883" s="775"/>
      <c r="T883" s="775"/>
      <c r="U883" s="775"/>
      <c r="V883" s="775"/>
      <c r="W883" s="775"/>
      <c r="X883" s="775"/>
      <c r="Y883" s="775"/>
      <c r="Z883" s="775"/>
    </row>
    <row r="884" spans="1:26" ht="15.75" customHeight="1" x14ac:dyDescent="0.25">
      <c r="A884" s="836"/>
      <c r="B884" s="836"/>
      <c r="C884" s="836"/>
      <c r="D884" s="837"/>
      <c r="E884" s="838"/>
      <c r="F884" s="839"/>
      <c r="G884" s="840"/>
      <c r="H884" s="775"/>
      <c r="I884" s="775"/>
      <c r="J884" s="775"/>
      <c r="K884" s="775"/>
      <c r="L884" s="775"/>
      <c r="M884" s="775"/>
      <c r="N884" s="775"/>
      <c r="O884" s="775"/>
      <c r="P884" s="775"/>
      <c r="Q884" s="775"/>
      <c r="R884" s="775"/>
      <c r="S884" s="775"/>
      <c r="T884" s="775"/>
      <c r="U884" s="775"/>
      <c r="V884" s="775"/>
      <c r="W884" s="775"/>
      <c r="X884" s="775"/>
      <c r="Y884" s="775"/>
      <c r="Z884" s="775"/>
    </row>
    <row r="885" spans="1:26" ht="15.75" customHeight="1" x14ac:dyDescent="0.25">
      <c r="A885" s="836"/>
      <c r="B885" s="836"/>
      <c r="C885" s="836"/>
      <c r="D885" s="837"/>
      <c r="E885" s="838"/>
      <c r="F885" s="839"/>
      <c r="G885" s="840"/>
      <c r="H885" s="775"/>
      <c r="I885" s="775"/>
      <c r="J885" s="775"/>
      <c r="K885" s="775"/>
      <c r="L885" s="775"/>
      <c r="M885" s="775"/>
      <c r="N885" s="775"/>
      <c r="O885" s="775"/>
      <c r="P885" s="775"/>
      <c r="Q885" s="775"/>
      <c r="R885" s="775"/>
      <c r="S885" s="775"/>
      <c r="T885" s="775"/>
      <c r="U885" s="775"/>
      <c r="V885" s="775"/>
      <c r="W885" s="775"/>
      <c r="X885" s="775"/>
      <c r="Y885" s="775"/>
      <c r="Z885" s="775"/>
    </row>
    <row r="886" spans="1:26" ht="15.75" customHeight="1" x14ac:dyDescent="0.25">
      <c r="A886" s="836"/>
      <c r="B886" s="836"/>
      <c r="C886" s="836"/>
      <c r="D886" s="837"/>
      <c r="E886" s="838"/>
      <c r="F886" s="839"/>
      <c r="G886" s="840"/>
      <c r="H886" s="775"/>
      <c r="I886" s="775"/>
      <c r="J886" s="775"/>
      <c r="K886" s="775"/>
      <c r="L886" s="775"/>
      <c r="M886" s="775"/>
      <c r="N886" s="775"/>
      <c r="O886" s="775"/>
      <c r="P886" s="775"/>
      <c r="Q886" s="775"/>
      <c r="R886" s="775"/>
      <c r="S886" s="775"/>
      <c r="T886" s="775"/>
      <c r="U886" s="775"/>
      <c r="V886" s="775"/>
      <c r="W886" s="775"/>
      <c r="X886" s="775"/>
      <c r="Y886" s="775"/>
      <c r="Z886" s="775"/>
    </row>
    <row r="887" spans="1:26" ht="15.75" customHeight="1" x14ac:dyDescent="0.25">
      <c r="A887" s="836"/>
      <c r="B887" s="836"/>
      <c r="C887" s="836"/>
      <c r="D887" s="837"/>
      <c r="E887" s="838"/>
      <c r="F887" s="839"/>
      <c r="G887" s="840"/>
      <c r="H887" s="775"/>
      <c r="I887" s="775"/>
      <c r="J887" s="775"/>
      <c r="K887" s="775"/>
      <c r="L887" s="775"/>
      <c r="M887" s="775"/>
      <c r="N887" s="775"/>
      <c r="O887" s="775"/>
      <c r="P887" s="775"/>
      <c r="Q887" s="775"/>
      <c r="R887" s="775"/>
      <c r="S887" s="775"/>
      <c r="T887" s="775"/>
      <c r="U887" s="775"/>
      <c r="V887" s="775"/>
      <c r="W887" s="775"/>
      <c r="X887" s="775"/>
      <c r="Y887" s="775"/>
      <c r="Z887" s="775"/>
    </row>
    <row r="888" spans="1:26" ht="15.75" customHeight="1" x14ac:dyDescent="0.25">
      <c r="A888" s="836"/>
      <c r="B888" s="836"/>
      <c r="C888" s="836"/>
      <c r="D888" s="837"/>
      <c r="E888" s="838"/>
      <c r="F888" s="839"/>
      <c r="G888" s="840"/>
      <c r="H888" s="775"/>
      <c r="I888" s="775"/>
      <c r="J888" s="775"/>
      <c r="K888" s="775"/>
      <c r="L888" s="775"/>
      <c r="M888" s="775"/>
      <c r="N888" s="775"/>
      <c r="O888" s="775"/>
      <c r="P888" s="775"/>
      <c r="Q888" s="775"/>
      <c r="R888" s="775"/>
      <c r="S888" s="775"/>
      <c r="T888" s="775"/>
      <c r="U888" s="775"/>
      <c r="V888" s="775"/>
      <c r="W888" s="775"/>
      <c r="X888" s="775"/>
      <c r="Y888" s="775"/>
      <c r="Z888" s="775"/>
    </row>
    <row r="889" spans="1:26" ht="15.75" customHeight="1" x14ac:dyDescent="0.25">
      <c r="A889" s="836"/>
      <c r="B889" s="836"/>
      <c r="C889" s="836"/>
      <c r="D889" s="837"/>
      <c r="E889" s="838"/>
      <c r="F889" s="839"/>
      <c r="G889" s="840"/>
      <c r="H889" s="775"/>
      <c r="I889" s="775"/>
      <c r="J889" s="775"/>
      <c r="K889" s="775"/>
      <c r="L889" s="775"/>
      <c r="M889" s="775"/>
      <c r="N889" s="775"/>
      <c r="O889" s="775"/>
      <c r="P889" s="775"/>
      <c r="Q889" s="775"/>
      <c r="R889" s="775"/>
      <c r="S889" s="775"/>
      <c r="T889" s="775"/>
      <c r="U889" s="775"/>
      <c r="V889" s="775"/>
      <c r="W889" s="775"/>
      <c r="X889" s="775"/>
      <c r="Y889" s="775"/>
      <c r="Z889" s="775"/>
    </row>
    <row r="890" spans="1:26" ht="15.75" customHeight="1" x14ac:dyDescent="0.25">
      <c r="A890" s="836"/>
      <c r="B890" s="836"/>
      <c r="C890" s="836"/>
      <c r="D890" s="837"/>
      <c r="E890" s="838"/>
      <c r="F890" s="839"/>
      <c r="G890" s="840"/>
      <c r="H890" s="775"/>
      <c r="I890" s="775"/>
      <c r="J890" s="775"/>
      <c r="K890" s="775"/>
      <c r="L890" s="775"/>
      <c r="M890" s="775"/>
      <c r="N890" s="775"/>
      <c r="O890" s="775"/>
      <c r="P890" s="775"/>
      <c r="Q890" s="775"/>
      <c r="R890" s="775"/>
      <c r="S890" s="775"/>
      <c r="T890" s="775"/>
      <c r="U890" s="775"/>
      <c r="V890" s="775"/>
      <c r="W890" s="775"/>
      <c r="X890" s="775"/>
      <c r="Y890" s="775"/>
      <c r="Z890" s="775"/>
    </row>
    <row r="891" spans="1:26" ht="15.75" customHeight="1" x14ac:dyDescent="0.25">
      <c r="A891" s="836"/>
      <c r="B891" s="836"/>
      <c r="C891" s="836"/>
      <c r="D891" s="837"/>
      <c r="E891" s="838"/>
      <c r="F891" s="839"/>
      <c r="G891" s="840"/>
      <c r="H891" s="775"/>
      <c r="I891" s="775"/>
      <c r="J891" s="775"/>
      <c r="K891" s="775"/>
      <c r="L891" s="775"/>
      <c r="M891" s="775"/>
      <c r="N891" s="775"/>
      <c r="O891" s="775"/>
      <c r="P891" s="775"/>
      <c r="Q891" s="775"/>
      <c r="R891" s="775"/>
      <c r="S891" s="775"/>
      <c r="T891" s="775"/>
      <c r="U891" s="775"/>
      <c r="V891" s="775"/>
      <c r="W891" s="775"/>
      <c r="X891" s="775"/>
      <c r="Y891" s="775"/>
      <c r="Z891" s="775"/>
    </row>
    <row r="892" spans="1:26" ht="15.75" customHeight="1" x14ac:dyDescent="0.25">
      <c r="A892" s="836"/>
      <c r="B892" s="836"/>
      <c r="C892" s="836"/>
      <c r="D892" s="837"/>
      <c r="E892" s="838"/>
      <c r="F892" s="839"/>
      <c r="G892" s="840"/>
      <c r="H892" s="775"/>
      <c r="I892" s="775"/>
      <c r="J892" s="775"/>
      <c r="K892" s="775"/>
      <c r="L892" s="775"/>
      <c r="M892" s="775"/>
      <c r="N892" s="775"/>
      <c r="O892" s="775"/>
      <c r="P892" s="775"/>
      <c r="Q892" s="775"/>
      <c r="R892" s="775"/>
      <c r="S892" s="775"/>
      <c r="T892" s="775"/>
      <c r="U892" s="775"/>
      <c r="V892" s="775"/>
      <c r="W892" s="775"/>
      <c r="X892" s="775"/>
      <c r="Y892" s="775"/>
      <c r="Z892" s="775"/>
    </row>
    <row r="893" spans="1:26" ht="15.75" customHeight="1" x14ac:dyDescent="0.25">
      <c r="A893" s="836"/>
      <c r="B893" s="836"/>
      <c r="C893" s="836"/>
      <c r="D893" s="837"/>
      <c r="E893" s="838"/>
      <c r="F893" s="839"/>
      <c r="G893" s="840"/>
      <c r="H893" s="775"/>
      <c r="I893" s="775"/>
      <c r="J893" s="775"/>
      <c r="K893" s="775"/>
      <c r="L893" s="775"/>
      <c r="M893" s="775"/>
      <c r="N893" s="775"/>
      <c r="O893" s="775"/>
      <c r="P893" s="775"/>
      <c r="Q893" s="775"/>
      <c r="R893" s="775"/>
      <c r="S893" s="775"/>
      <c r="T893" s="775"/>
      <c r="U893" s="775"/>
      <c r="V893" s="775"/>
      <c r="W893" s="775"/>
      <c r="X893" s="775"/>
      <c r="Y893" s="775"/>
      <c r="Z893" s="775"/>
    </row>
    <row r="894" spans="1:26" ht="15.75" customHeight="1" x14ac:dyDescent="0.25">
      <c r="A894" s="836"/>
      <c r="B894" s="836"/>
      <c r="C894" s="836"/>
      <c r="D894" s="837"/>
      <c r="E894" s="838"/>
      <c r="F894" s="839"/>
      <c r="G894" s="840"/>
      <c r="H894" s="775"/>
      <c r="I894" s="775"/>
      <c r="J894" s="775"/>
      <c r="K894" s="775"/>
      <c r="L894" s="775"/>
      <c r="M894" s="775"/>
      <c r="N894" s="775"/>
      <c r="O894" s="775"/>
      <c r="P894" s="775"/>
      <c r="Q894" s="775"/>
      <c r="R894" s="775"/>
      <c r="S894" s="775"/>
      <c r="T894" s="775"/>
      <c r="U894" s="775"/>
      <c r="V894" s="775"/>
      <c r="W894" s="775"/>
      <c r="X894" s="775"/>
      <c r="Y894" s="775"/>
      <c r="Z894" s="775"/>
    </row>
    <row r="895" spans="1:26" ht="15.75" customHeight="1" x14ac:dyDescent="0.25">
      <c r="A895" s="836"/>
      <c r="B895" s="836"/>
      <c r="C895" s="836"/>
      <c r="D895" s="837"/>
      <c r="E895" s="838"/>
      <c r="F895" s="839"/>
      <c r="G895" s="840"/>
      <c r="H895" s="775"/>
      <c r="I895" s="775"/>
      <c r="J895" s="775"/>
      <c r="K895" s="775"/>
      <c r="L895" s="775"/>
      <c r="M895" s="775"/>
      <c r="N895" s="775"/>
      <c r="O895" s="775"/>
      <c r="P895" s="775"/>
      <c r="Q895" s="775"/>
      <c r="R895" s="775"/>
      <c r="S895" s="775"/>
      <c r="T895" s="775"/>
      <c r="U895" s="775"/>
      <c r="V895" s="775"/>
      <c r="W895" s="775"/>
      <c r="X895" s="775"/>
      <c r="Y895" s="775"/>
      <c r="Z895" s="775"/>
    </row>
    <row r="896" spans="1:26" ht="15.75" customHeight="1" x14ac:dyDescent="0.25">
      <c r="A896" s="836"/>
      <c r="B896" s="836"/>
      <c r="C896" s="836"/>
      <c r="D896" s="837"/>
      <c r="E896" s="838"/>
      <c r="F896" s="839"/>
      <c r="G896" s="840"/>
      <c r="H896" s="775"/>
      <c r="I896" s="775"/>
      <c r="J896" s="775"/>
      <c r="K896" s="775"/>
      <c r="L896" s="775"/>
      <c r="M896" s="775"/>
      <c r="N896" s="775"/>
      <c r="O896" s="775"/>
      <c r="P896" s="775"/>
      <c r="Q896" s="775"/>
      <c r="R896" s="775"/>
      <c r="S896" s="775"/>
      <c r="T896" s="775"/>
      <c r="U896" s="775"/>
      <c r="V896" s="775"/>
      <c r="W896" s="775"/>
      <c r="X896" s="775"/>
      <c r="Y896" s="775"/>
      <c r="Z896" s="775"/>
    </row>
    <row r="897" spans="1:26" ht="15.75" customHeight="1" x14ac:dyDescent="0.25">
      <c r="A897" s="836"/>
      <c r="B897" s="836"/>
      <c r="C897" s="836"/>
      <c r="D897" s="837"/>
      <c r="E897" s="838"/>
      <c r="F897" s="839"/>
      <c r="G897" s="840"/>
      <c r="H897" s="775"/>
      <c r="I897" s="775"/>
      <c r="J897" s="775"/>
      <c r="K897" s="775"/>
      <c r="L897" s="775"/>
      <c r="M897" s="775"/>
      <c r="N897" s="775"/>
      <c r="O897" s="775"/>
      <c r="P897" s="775"/>
      <c r="Q897" s="775"/>
      <c r="R897" s="775"/>
      <c r="S897" s="775"/>
      <c r="T897" s="775"/>
      <c r="U897" s="775"/>
      <c r="V897" s="775"/>
      <c r="W897" s="775"/>
      <c r="X897" s="775"/>
      <c r="Y897" s="775"/>
      <c r="Z897" s="775"/>
    </row>
    <row r="898" spans="1:26" ht="15.75" customHeight="1" x14ac:dyDescent="0.25">
      <c r="A898" s="836"/>
      <c r="B898" s="836"/>
      <c r="C898" s="836"/>
      <c r="D898" s="837"/>
      <c r="E898" s="838"/>
      <c r="F898" s="839"/>
      <c r="G898" s="840"/>
      <c r="H898" s="775"/>
      <c r="I898" s="775"/>
      <c r="J898" s="775"/>
      <c r="K898" s="775"/>
      <c r="L898" s="775"/>
      <c r="M898" s="775"/>
      <c r="N898" s="775"/>
      <c r="O898" s="775"/>
      <c r="P898" s="775"/>
      <c r="Q898" s="775"/>
      <c r="R898" s="775"/>
      <c r="S898" s="775"/>
      <c r="T898" s="775"/>
      <c r="U898" s="775"/>
      <c r="V898" s="775"/>
      <c r="W898" s="775"/>
      <c r="X898" s="775"/>
      <c r="Y898" s="775"/>
      <c r="Z898" s="775"/>
    </row>
    <row r="899" spans="1:26" ht="15.75" customHeight="1" x14ac:dyDescent="0.25">
      <c r="A899" s="836"/>
      <c r="B899" s="836"/>
      <c r="C899" s="836"/>
      <c r="D899" s="837"/>
      <c r="E899" s="838"/>
      <c r="F899" s="839"/>
      <c r="G899" s="840"/>
      <c r="H899" s="775"/>
      <c r="I899" s="775"/>
      <c r="J899" s="775"/>
      <c r="K899" s="775"/>
      <c r="L899" s="775"/>
      <c r="M899" s="775"/>
      <c r="N899" s="775"/>
      <c r="O899" s="775"/>
      <c r="P899" s="775"/>
      <c r="Q899" s="775"/>
      <c r="R899" s="775"/>
      <c r="S899" s="775"/>
      <c r="T899" s="775"/>
      <c r="U899" s="775"/>
      <c r="V899" s="775"/>
      <c r="W899" s="775"/>
      <c r="X899" s="775"/>
      <c r="Y899" s="775"/>
      <c r="Z899" s="775"/>
    </row>
    <row r="900" spans="1:26" ht="15.75" customHeight="1" x14ac:dyDescent="0.25">
      <c r="A900" s="836"/>
      <c r="B900" s="836"/>
      <c r="C900" s="836"/>
      <c r="D900" s="837"/>
      <c r="E900" s="838"/>
      <c r="F900" s="839"/>
      <c r="G900" s="840"/>
      <c r="H900" s="775"/>
      <c r="I900" s="775"/>
      <c r="J900" s="775"/>
      <c r="K900" s="775"/>
      <c r="L900" s="775"/>
      <c r="M900" s="775"/>
      <c r="N900" s="775"/>
      <c r="O900" s="775"/>
      <c r="P900" s="775"/>
      <c r="Q900" s="775"/>
      <c r="R900" s="775"/>
      <c r="S900" s="775"/>
      <c r="T900" s="775"/>
      <c r="U900" s="775"/>
      <c r="V900" s="775"/>
      <c r="W900" s="775"/>
      <c r="X900" s="775"/>
      <c r="Y900" s="775"/>
      <c r="Z900" s="775"/>
    </row>
    <row r="901" spans="1:26" ht="15.75" customHeight="1" x14ac:dyDescent="0.25">
      <c r="A901" s="836"/>
      <c r="B901" s="836"/>
      <c r="C901" s="836"/>
      <c r="D901" s="837"/>
      <c r="E901" s="838"/>
      <c r="F901" s="839"/>
      <c r="G901" s="840"/>
      <c r="H901" s="775"/>
      <c r="I901" s="775"/>
      <c r="J901" s="775"/>
      <c r="K901" s="775"/>
      <c r="L901" s="775"/>
      <c r="M901" s="775"/>
      <c r="N901" s="775"/>
      <c r="O901" s="775"/>
      <c r="P901" s="775"/>
      <c r="Q901" s="775"/>
      <c r="R901" s="775"/>
      <c r="S901" s="775"/>
      <c r="T901" s="775"/>
      <c r="U901" s="775"/>
      <c r="V901" s="775"/>
      <c r="W901" s="775"/>
      <c r="X901" s="775"/>
      <c r="Y901" s="775"/>
      <c r="Z901" s="775"/>
    </row>
    <row r="902" spans="1:26" ht="15.75" customHeight="1" x14ac:dyDescent="0.25">
      <c r="A902" s="836"/>
      <c r="B902" s="836"/>
      <c r="C902" s="836"/>
      <c r="D902" s="837"/>
      <c r="E902" s="838"/>
      <c r="F902" s="839"/>
      <c r="G902" s="840"/>
      <c r="H902" s="775"/>
      <c r="I902" s="775"/>
      <c r="J902" s="775"/>
      <c r="K902" s="775"/>
      <c r="L902" s="775"/>
      <c r="M902" s="775"/>
      <c r="N902" s="775"/>
      <c r="O902" s="775"/>
      <c r="P902" s="775"/>
      <c r="Q902" s="775"/>
      <c r="R902" s="775"/>
      <c r="S902" s="775"/>
      <c r="T902" s="775"/>
      <c r="U902" s="775"/>
      <c r="V902" s="775"/>
      <c r="W902" s="775"/>
      <c r="X902" s="775"/>
      <c r="Y902" s="775"/>
      <c r="Z902" s="775"/>
    </row>
    <row r="903" spans="1:26" ht="15.75" customHeight="1" x14ac:dyDescent="0.25">
      <c r="A903" s="836"/>
      <c r="B903" s="836"/>
      <c r="C903" s="836"/>
      <c r="D903" s="837"/>
      <c r="E903" s="838"/>
      <c r="F903" s="839"/>
      <c r="G903" s="840"/>
      <c r="H903" s="775"/>
      <c r="I903" s="775"/>
      <c r="J903" s="775"/>
      <c r="K903" s="775"/>
      <c r="L903" s="775"/>
      <c r="M903" s="775"/>
      <c r="N903" s="775"/>
      <c r="O903" s="775"/>
      <c r="P903" s="775"/>
      <c r="Q903" s="775"/>
      <c r="R903" s="775"/>
      <c r="S903" s="775"/>
      <c r="T903" s="775"/>
      <c r="U903" s="775"/>
      <c r="V903" s="775"/>
      <c r="W903" s="775"/>
      <c r="X903" s="775"/>
      <c r="Y903" s="775"/>
      <c r="Z903" s="775"/>
    </row>
    <row r="904" spans="1:26" ht="15.75" customHeight="1" x14ac:dyDescent="0.25">
      <c r="A904" s="836"/>
      <c r="B904" s="836"/>
      <c r="C904" s="836"/>
      <c r="D904" s="837"/>
      <c r="E904" s="838"/>
      <c r="F904" s="839"/>
      <c r="G904" s="840"/>
      <c r="H904" s="775"/>
      <c r="I904" s="775"/>
      <c r="J904" s="775"/>
      <c r="K904" s="775"/>
      <c r="L904" s="775"/>
      <c r="M904" s="775"/>
      <c r="N904" s="775"/>
      <c r="O904" s="775"/>
      <c r="P904" s="775"/>
      <c r="Q904" s="775"/>
      <c r="R904" s="775"/>
      <c r="S904" s="775"/>
      <c r="T904" s="775"/>
      <c r="U904" s="775"/>
      <c r="V904" s="775"/>
      <c r="W904" s="775"/>
      <c r="X904" s="775"/>
      <c r="Y904" s="775"/>
      <c r="Z904" s="775"/>
    </row>
    <row r="905" spans="1:26" ht="15.75" customHeight="1" x14ac:dyDescent="0.25">
      <c r="A905" s="836"/>
      <c r="B905" s="836"/>
      <c r="C905" s="836"/>
      <c r="D905" s="837"/>
      <c r="E905" s="838"/>
      <c r="F905" s="839"/>
      <c r="G905" s="840"/>
      <c r="H905" s="775"/>
      <c r="I905" s="775"/>
      <c r="J905" s="775"/>
      <c r="K905" s="775"/>
      <c r="L905" s="775"/>
      <c r="M905" s="775"/>
      <c r="N905" s="775"/>
      <c r="O905" s="775"/>
      <c r="P905" s="775"/>
      <c r="Q905" s="775"/>
      <c r="R905" s="775"/>
      <c r="S905" s="775"/>
      <c r="T905" s="775"/>
      <c r="U905" s="775"/>
      <c r="V905" s="775"/>
      <c r="W905" s="775"/>
      <c r="X905" s="775"/>
      <c r="Y905" s="775"/>
      <c r="Z905" s="775"/>
    </row>
    <row r="906" spans="1:26" ht="15.75" customHeight="1" x14ac:dyDescent="0.25">
      <c r="A906" s="836"/>
      <c r="B906" s="836"/>
      <c r="C906" s="836"/>
      <c r="D906" s="837"/>
      <c r="E906" s="838"/>
      <c r="F906" s="839"/>
      <c r="G906" s="840"/>
      <c r="H906" s="775"/>
      <c r="I906" s="775"/>
      <c r="J906" s="775"/>
      <c r="K906" s="775"/>
      <c r="L906" s="775"/>
      <c r="M906" s="775"/>
      <c r="N906" s="775"/>
      <c r="O906" s="775"/>
      <c r="P906" s="775"/>
      <c r="Q906" s="775"/>
      <c r="R906" s="775"/>
      <c r="S906" s="775"/>
      <c r="T906" s="775"/>
      <c r="U906" s="775"/>
      <c r="V906" s="775"/>
      <c r="W906" s="775"/>
      <c r="X906" s="775"/>
      <c r="Y906" s="775"/>
      <c r="Z906" s="775"/>
    </row>
    <row r="907" spans="1:26" ht="15.75" customHeight="1" x14ac:dyDescent="0.25">
      <c r="A907" s="836"/>
      <c r="B907" s="836"/>
      <c r="C907" s="836"/>
      <c r="D907" s="837"/>
      <c r="E907" s="838"/>
      <c r="F907" s="839"/>
      <c r="G907" s="840"/>
      <c r="H907" s="775"/>
      <c r="I907" s="775"/>
      <c r="J907" s="775"/>
      <c r="K907" s="775"/>
      <c r="L907" s="775"/>
      <c r="M907" s="775"/>
      <c r="N907" s="775"/>
      <c r="O907" s="775"/>
      <c r="P907" s="775"/>
      <c r="Q907" s="775"/>
      <c r="R907" s="775"/>
      <c r="S907" s="775"/>
      <c r="T907" s="775"/>
      <c r="U907" s="775"/>
      <c r="V907" s="775"/>
      <c r="W907" s="775"/>
      <c r="X907" s="775"/>
      <c r="Y907" s="775"/>
      <c r="Z907" s="775"/>
    </row>
    <row r="908" spans="1:26" ht="15.75" customHeight="1" x14ac:dyDescent="0.25">
      <c r="A908" s="836"/>
      <c r="B908" s="836"/>
      <c r="C908" s="836"/>
      <c r="D908" s="837"/>
      <c r="E908" s="838"/>
      <c r="F908" s="839"/>
      <c r="G908" s="840"/>
      <c r="H908" s="775"/>
      <c r="I908" s="775"/>
      <c r="J908" s="775"/>
      <c r="K908" s="775"/>
      <c r="L908" s="775"/>
      <c r="M908" s="775"/>
      <c r="N908" s="775"/>
      <c r="O908" s="775"/>
      <c r="P908" s="775"/>
      <c r="Q908" s="775"/>
      <c r="R908" s="775"/>
      <c r="S908" s="775"/>
      <c r="T908" s="775"/>
      <c r="U908" s="775"/>
      <c r="V908" s="775"/>
      <c r="W908" s="775"/>
      <c r="X908" s="775"/>
      <c r="Y908" s="775"/>
      <c r="Z908" s="775"/>
    </row>
    <row r="909" spans="1:26" ht="15.75" customHeight="1" x14ac:dyDescent="0.25">
      <c r="A909" s="836"/>
      <c r="B909" s="836"/>
      <c r="C909" s="836"/>
      <c r="D909" s="837"/>
      <c r="E909" s="838"/>
      <c r="F909" s="839"/>
      <c r="G909" s="840"/>
      <c r="H909" s="775"/>
      <c r="I909" s="775"/>
      <c r="J909" s="775"/>
      <c r="K909" s="775"/>
      <c r="L909" s="775"/>
      <c r="M909" s="775"/>
      <c r="N909" s="775"/>
      <c r="O909" s="775"/>
      <c r="P909" s="775"/>
      <c r="Q909" s="775"/>
      <c r="R909" s="775"/>
      <c r="S909" s="775"/>
      <c r="T909" s="775"/>
      <c r="U909" s="775"/>
      <c r="V909" s="775"/>
      <c r="W909" s="775"/>
      <c r="X909" s="775"/>
      <c r="Y909" s="775"/>
      <c r="Z909" s="775"/>
    </row>
    <row r="910" spans="1:26" ht="15.75" customHeight="1" x14ac:dyDescent="0.25">
      <c r="A910" s="836"/>
      <c r="B910" s="836"/>
      <c r="C910" s="836"/>
      <c r="D910" s="837"/>
      <c r="E910" s="838"/>
      <c r="F910" s="839"/>
      <c r="G910" s="840"/>
      <c r="H910" s="775"/>
      <c r="I910" s="775"/>
      <c r="J910" s="775"/>
      <c r="K910" s="775"/>
      <c r="L910" s="775"/>
      <c r="M910" s="775"/>
      <c r="N910" s="775"/>
      <c r="O910" s="775"/>
      <c r="P910" s="775"/>
      <c r="Q910" s="775"/>
      <c r="R910" s="775"/>
      <c r="S910" s="775"/>
      <c r="T910" s="775"/>
      <c r="U910" s="775"/>
      <c r="V910" s="775"/>
      <c r="W910" s="775"/>
      <c r="X910" s="775"/>
      <c r="Y910" s="775"/>
      <c r="Z910" s="775"/>
    </row>
    <row r="911" spans="1:26" ht="15.75" customHeight="1" x14ac:dyDescent="0.25">
      <c r="A911" s="836"/>
      <c r="B911" s="836"/>
      <c r="C911" s="836"/>
      <c r="D911" s="837"/>
      <c r="E911" s="838"/>
      <c r="F911" s="839"/>
      <c r="G911" s="840"/>
      <c r="H911" s="775"/>
      <c r="I911" s="775"/>
      <c r="J911" s="775"/>
      <c r="K911" s="775"/>
      <c r="L911" s="775"/>
      <c r="M911" s="775"/>
      <c r="N911" s="775"/>
      <c r="O911" s="775"/>
      <c r="P911" s="775"/>
      <c r="Q911" s="775"/>
      <c r="R911" s="775"/>
      <c r="S911" s="775"/>
      <c r="T911" s="775"/>
      <c r="U911" s="775"/>
      <c r="V911" s="775"/>
      <c r="W911" s="775"/>
      <c r="X911" s="775"/>
      <c r="Y911" s="775"/>
      <c r="Z911" s="775"/>
    </row>
    <row r="912" spans="1:26" ht="15.75" customHeight="1" x14ac:dyDescent="0.25">
      <c r="A912" s="836"/>
      <c r="B912" s="836"/>
      <c r="C912" s="836"/>
      <c r="D912" s="837"/>
      <c r="E912" s="838"/>
      <c r="F912" s="839"/>
      <c r="G912" s="840"/>
      <c r="H912" s="775"/>
      <c r="I912" s="775"/>
      <c r="J912" s="775"/>
      <c r="K912" s="775"/>
      <c r="L912" s="775"/>
      <c r="M912" s="775"/>
      <c r="N912" s="775"/>
      <c r="O912" s="775"/>
      <c r="P912" s="775"/>
      <c r="Q912" s="775"/>
      <c r="R912" s="775"/>
      <c r="S912" s="775"/>
      <c r="T912" s="775"/>
      <c r="U912" s="775"/>
      <c r="V912" s="775"/>
      <c r="W912" s="775"/>
      <c r="X912" s="775"/>
      <c r="Y912" s="775"/>
      <c r="Z912" s="775"/>
    </row>
    <row r="913" spans="1:26" ht="15.75" customHeight="1" x14ac:dyDescent="0.25">
      <c r="A913" s="836"/>
      <c r="B913" s="836"/>
      <c r="C913" s="836"/>
      <c r="D913" s="837"/>
      <c r="E913" s="838"/>
      <c r="F913" s="839"/>
      <c r="G913" s="840"/>
      <c r="H913" s="775"/>
      <c r="I913" s="775"/>
      <c r="J913" s="775"/>
      <c r="K913" s="775"/>
      <c r="L913" s="775"/>
      <c r="M913" s="775"/>
      <c r="N913" s="775"/>
      <c r="O913" s="775"/>
      <c r="P913" s="775"/>
      <c r="Q913" s="775"/>
      <c r="R913" s="775"/>
      <c r="S913" s="775"/>
      <c r="T913" s="775"/>
      <c r="U913" s="775"/>
      <c r="V913" s="775"/>
      <c r="W913" s="775"/>
      <c r="X913" s="775"/>
      <c r="Y913" s="775"/>
      <c r="Z913" s="775"/>
    </row>
    <row r="914" spans="1:26" ht="15.75" customHeight="1" x14ac:dyDescent="0.25">
      <c r="A914" s="836"/>
      <c r="B914" s="836"/>
      <c r="C914" s="836"/>
      <c r="D914" s="837"/>
      <c r="E914" s="838"/>
      <c r="F914" s="839"/>
      <c r="G914" s="840"/>
      <c r="H914" s="775"/>
      <c r="I914" s="775"/>
      <c r="J914" s="775"/>
      <c r="K914" s="775"/>
      <c r="L914" s="775"/>
      <c r="M914" s="775"/>
      <c r="N914" s="775"/>
      <c r="O914" s="775"/>
      <c r="P914" s="775"/>
      <c r="Q914" s="775"/>
      <c r="R914" s="775"/>
      <c r="S914" s="775"/>
      <c r="T914" s="775"/>
      <c r="U914" s="775"/>
      <c r="V914" s="775"/>
      <c r="W914" s="775"/>
      <c r="X914" s="775"/>
      <c r="Y914" s="775"/>
      <c r="Z914" s="775"/>
    </row>
    <row r="915" spans="1:26" ht="15.75" customHeight="1" x14ac:dyDescent="0.25">
      <c r="A915" s="836"/>
      <c r="B915" s="836"/>
      <c r="C915" s="836"/>
      <c r="D915" s="837"/>
      <c r="E915" s="838"/>
      <c r="F915" s="839"/>
      <c r="G915" s="840"/>
      <c r="H915" s="775"/>
      <c r="I915" s="775"/>
      <c r="J915" s="775"/>
      <c r="K915" s="775"/>
      <c r="L915" s="775"/>
      <c r="M915" s="775"/>
      <c r="N915" s="775"/>
      <c r="O915" s="775"/>
      <c r="P915" s="775"/>
      <c r="Q915" s="775"/>
      <c r="R915" s="775"/>
      <c r="S915" s="775"/>
      <c r="T915" s="775"/>
      <c r="U915" s="775"/>
      <c r="V915" s="775"/>
      <c r="W915" s="775"/>
      <c r="X915" s="775"/>
      <c r="Y915" s="775"/>
      <c r="Z915" s="775"/>
    </row>
    <row r="916" spans="1:26" ht="15.75" customHeight="1" x14ac:dyDescent="0.25">
      <c r="A916" s="836"/>
      <c r="B916" s="836"/>
      <c r="C916" s="836"/>
      <c r="D916" s="837"/>
      <c r="E916" s="838"/>
      <c r="F916" s="839"/>
      <c r="G916" s="840"/>
      <c r="H916" s="775"/>
      <c r="I916" s="775"/>
      <c r="J916" s="775"/>
      <c r="K916" s="775"/>
      <c r="L916" s="775"/>
      <c r="M916" s="775"/>
      <c r="N916" s="775"/>
      <c r="O916" s="775"/>
      <c r="P916" s="775"/>
      <c r="Q916" s="775"/>
      <c r="R916" s="775"/>
      <c r="S916" s="775"/>
      <c r="T916" s="775"/>
      <c r="U916" s="775"/>
      <c r="V916" s="775"/>
      <c r="W916" s="775"/>
      <c r="X916" s="775"/>
      <c r="Y916" s="775"/>
      <c r="Z916" s="775"/>
    </row>
    <row r="917" spans="1:26" ht="15.75" customHeight="1" x14ac:dyDescent="0.25">
      <c r="A917" s="836"/>
      <c r="B917" s="836"/>
      <c r="C917" s="836"/>
      <c r="D917" s="837"/>
      <c r="E917" s="838"/>
      <c r="F917" s="839"/>
      <c r="G917" s="840"/>
      <c r="H917" s="775"/>
      <c r="I917" s="775"/>
      <c r="J917" s="775"/>
      <c r="K917" s="775"/>
      <c r="L917" s="775"/>
      <c r="M917" s="775"/>
      <c r="N917" s="775"/>
      <c r="O917" s="775"/>
      <c r="P917" s="775"/>
      <c r="Q917" s="775"/>
      <c r="R917" s="775"/>
      <c r="S917" s="775"/>
      <c r="T917" s="775"/>
      <c r="U917" s="775"/>
      <c r="V917" s="775"/>
      <c r="W917" s="775"/>
      <c r="X917" s="775"/>
      <c r="Y917" s="775"/>
      <c r="Z917" s="775"/>
    </row>
    <row r="918" spans="1:26" ht="15.75" customHeight="1" x14ac:dyDescent="0.25">
      <c r="A918" s="836"/>
      <c r="B918" s="836"/>
      <c r="C918" s="836"/>
      <c r="D918" s="837"/>
      <c r="E918" s="838"/>
      <c r="F918" s="839"/>
      <c r="G918" s="840"/>
      <c r="H918" s="775"/>
      <c r="I918" s="775"/>
      <c r="J918" s="775"/>
      <c r="K918" s="775"/>
      <c r="L918" s="775"/>
      <c r="M918" s="775"/>
      <c r="N918" s="775"/>
      <c r="O918" s="775"/>
      <c r="P918" s="775"/>
      <c r="Q918" s="775"/>
      <c r="R918" s="775"/>
      <c r="S918" s="775"/>
      <c r="T918" s="775"/>
      <c r="U918" s="775"/>
      <c r="V918" s="775"/>
      <c r="W918" s="775"/>
      <c r="X918" s="775"/>
      <c r="Y918" s="775"/>
      <c r="Z918" s="775"/>
    </row>
    <row r="919" spans="1:26" ht="15.75" customHeight="1" x14ac:dyDescent="0.25">
      <c r="A919" s="836"/>
      <c r="B919" s="836"/>
      <c r="C919" s="836"/>
      <c r="D919" s="837"/>
      <c r="E919" s="838"/>
      <c r="F919" s="839"/>
      <c r="G919" s="840"/>
      <c r="H919" s="775"/>
      <c r="I919" s="775"/>
      <c r="J919" s="775"/>
      <c r="K919" s="775"/>
      <c r="L919" s="775"/>
      <c r="M919" s="775"/>
      <c r="N919" s="775"/>
      <c r="O919" s="775"/>
      <c r="P919" s="775"/>
      <c r="Q919" s="775"/>
      <c r="R919" s="775"/>
      <c r="S919" s="775"/>
      <c r="T919" s="775"/>
      <c r="U919" s="775"/>
      <c r="V919" s="775"/>
      <c r="W919" s="775"/>
      <c r="X919" s="775"/>
      <c r="Y919" s="775"/>
      <c r="Z919" s="775"/>
    </row>
    <row r="920" spans="1:26" ht="15.75" customHeight="1" x14ac:dyDescent="0.25">
      <c r="A920" s="836"/>
      <c r="B920" s="836"/>
      <c r="C920" s="836"/>
      <c r="D920" s="837"/>
      <c r="E920" s="838"/>
      <c r="F920" s="839"/>
      <c r="G920" s="840"/>
      <c r="H920" s="775"/>
      <c r="I920" s="775"/>
      <c r="J920" s="775"/>
      <c r="K920" s="775"/>
      <c r="L920" s="775"/>
      <c r="M920" s="775"/>
      <c r="N920" s="775"/>
      <c r="O920" s="775"/>
      <c r="P920" s="775"/>
      <c r="Q920" s="775"/>
      <c r="R920" s="775"/>
      <c r="S920" s="775"/>
      <c r="T920" s="775"/>
      <c r="U920" s="775"/>
      <c r="V920" s="775"/>
      <c r="W920" s="775"/>
      <c r="X920" s="775"/>
      <c r="Y920" s="775"/>
      <c r="Z920" s="775"/>
    </row>
    <row r="921" spans="1:26" ht="15.75" customHeight="1" x14ac:dyDescent="0.25">
      <c r="A921" s="836"/>
      <c r="B921" s="836"/>
      <c r="C921" s="836"/>
      <c r="D921" s="837"/>
      <c r="E921" s="838"/>
      <c r="F921" s="839"/>
      <c r="G921" s="840"/>
      <c r="H921" s="775"/>
      <c r="I921" s="775"/>
      <c r="J921" s="775"/>
      <c r="K921" s="775"/>
      <c r="L921" s="775"/>
      <c r="M921" s="775"/>
      <c r="N921" s="775"/>
      <c r="O921" s="775"/>
      <c r="P921" s="775"/>
      <c r="Q921" s="775"/>
      <c r="R921" s="775"/>
      <c r="S921" s="775"/>
      <c r="T921" s="775"/>
      <c r="U921" s="775"/>
      <c r="V921" s="775"/>
      <c r="W921" s="775"/>
      <c r="X921" s="775"/>
      <c r="Y921" s="775"/>
      <c r="Z921" s="775"/>
    </row>
    <row r="922" spans="1:26" ht="15.75" customHeight="1" x14ac:dyDescent="0.25">
      <c r="A922" s="836"/>
      <c r="B922" s="836"/>
      <c r="C922" s="836"/>
      <c r="D922" s="837"/>
      <c r="E922" s="838"/>
      <c r="F922" s="839"/>
      <c r="G922" s="840"/>
      <c r="H922" s="775"/>
      <c r="I922" s="775"/>
      <c r="J922" s="775"/>
      <c r="K922" s="775"/>
      <c r="L922" s="775"/>
      <c r="M922" s="775"/>
      <c r="N922" s="775"/>
      <c r="O922" s="775"/>
      <c r="P922" s="775"/>
      <c r="Q922" s="775"/>
      <c r="R922" s="775"/>
      <c r="S922" s="775"/>
      <c r="T922" s="775"/>
      <c r="U922" s="775"/>
      <c r="V922" s="775"/>
      <c r="W922" s="775"/>
      <c r="X922" s="775"/>
      <c r="Y922" s="775"/>
      <c r="Z922" s="775"/>
    </row>
    <row r="923" spans="1:26" ht="15.75" customHeight="1" x14ac:dyDescent="0.25">
      <c r="A923" s="836"/>
      <c r="B923" s="836"/>
      <c r="C923" s="836"/>
      <c r="D923" s="837"/>
      <c r="E923" s="838"/>
      <c r="F923" s="839"/>
      <c r="G923" s="840"/>
      <c r="H923" s="775"/>
      <c r="I923" s="775"/>
      <c r="J923" s="775"/>
      <c r="K923" s="775"/>
      <c r="L923" s="775"/>
      <c r="M923" s="775"/>
      <c r="N923" s="775"/>
      <c r="O923" s="775"/>
      <c r="P923" s="775"/>
      <c r="Q923" s="775"/>
      <c r="R923" s="775"/>
      <c r="S923" s="775"/>
      <c r="T923" s="775"/>
      <c r="U923" s="775"/>
      <c r="V923" s="775"/>
      <c r="W923" s="775"/>
      <c r="X923" s="775"/>
      <c r="Y923" s="775"/>
      <c r="Z923" s="775"/>
    </row>
    <row r="924" spans="1:26" ht="15.75" customHeight="1" x14ac:dyDescent="0.25">
      <c r="A924" s="836"/>
      <c r="B924" s="836"/>
      <c r="C924" s="836"/>
      <c r="D924" s="837"/>
      <c r="E924" s="838"/>
      <c r="F924" s="839"/>
      <c r="G924" s="840"/>
      <c r="H924" s="775"/>
      <c r="I924" s="775"/>
      <c r="J924" s="775"/>
      <c r="K924" s="775"/>
      <c r="L924" s="775"/>
      <c r="M924" s="775"/>
      <c r="N924" s="775"/>
      <c r="O924" s="775"/>
      <c r="P924" s="775"/>
      <c r="Q924" s="775"/>
      <c r="R924" s="775"/>
      <c r="S924" s="775"/>
      <c r="T924" s="775"/>
      <c r="U924" s="775"/>
      <c r="V924" s="775"/>
      <c r="W924" s="775"/>
      <c r="X924" s="775"/>
      <c r="Y924" s="775"/>
      <c r="Z924" s="775"/>
    </row>
    <row r="925" spans="1:26" ht="15.75" customHeight="1" x14ac:dyDescent="0.25">
      <c r="A925" s="836"/>
      <c r="B925" s="836"/>
      <c r="C925" s="836"/>
      <c r="D925" s="837"/>
      <c r="E925" s="838"/>
      <c r="F925" s="839"/>
      <c r="G925" s="840"/>
      <c r="H925" s="775"/>
      <c r="I925" s="775"/>
      <c r="J925" s="775"/>
      <c r="K925" s="775"/>
      <c r="L925" s="775"/>
      <c r="M925" s="775"/>
      <c r="N925" s="775"/>
      <c r="O925" s="775"/>
      <c r="P925" s="775"/>
      <c r="Q925" s="775"/>
      <c r="R925" s="775"/>
      <c r="S925" s="775"/>
      <c r="T925" s="775"/>
      <c r="U925" s="775"/>
      <c r="V925" s="775"/>
      <c r="W925" s="775"/>
      <c r="X925" s="775"/>
      <c r="Y925" s="775"/>
      <c r="Z925" s="775"/>
    </row>
    <row r="926" spans="1:26" ht="15.75" customHeight="1" x14ac:dyDescent="0.25">
      <c r="A926" s="836"/>
      <c r="B926" s="836"/>
      <c r="C926" s="836"/>
      <c r="D926" s="837"/>
      <c r="E926" s="838"/>
      <c r="F926" s="839"/>
      <c r="G926" s="840"/>
      <c r="H926" s="775"/>
      <c r="I926" s="775"/>
      <c r="J926" s="775"/>
      <c r="K926" s="775"/>
      <c r="L926" s="775"/>
      <c r="M926" s="775"/>
      <c r="N926" s="775"/>
      <c r="O926" s="775"/>
      <c r="P926" s="775"/>
      <c r="Q926" s="775"/>
      <c r="R926" s="775"/>
      <c r="S926" s="775"/>
      <c r="T926" s="775"/>
      <c r="U926" s="775"/>
      <c r="V926" s="775"/>
      <c r="W926" s="775"/>
      <c r="X926" s="775"/>
      <c r="Y926" s="775"/>
      <c r="Z926" s="775"/>
    </row>
    <row r="927" spans="1:26" ht="15.75" customHeight="1" x14ac:dyDescent="0.25">
      <c r="A927" s="836"/>
      <c r="B927" s="836"/>
      <c r="C927" s="836"/>
      <c r="D927" s="837"/>
      <c r="E927" s="838"/>
      <c r="F927" s="839"/>
      <c r="G927" s="840"/>
      <c r="H927" s="775"/>
      <c r="I927" s="775"/>
      <c r="J927" s="775"/>
      <c r="K927" s="775"/>
      <c r="L927" s="775"/>
      <c r="M927" s="775"/>
      <c r="N927" s="775"/>
      <c r="O927" s="775"/>
      <c r="P927" s="775"/>
      <c r="Q927" s="775"/>
      <c r="R927" s="775"/>
      <c r="S927" s="775"/>
      <c r="T927" s="775"/>
      <c r="U927" s="775"/>
      <c r="V927" s="775"/>
      <c r="W927" s="775"/>
      <c r="X927" s="775"/>
      <c r="Y927" s="775"/>
      <c r="Z927" s="775"/>
    </row>
    <row r="928" spans="1:26" ht="15.75" customHeight="1" x14ac:dyDescent="0.25">
      <c r="A928" s="836"/>
      <c r="B928" s="836"/>
      <c r="C928" s="836"/>
      <c r="D928" s="837"/>
      <c r="E928" s="838"/>
      <c r="F928" s="839"/>
      <c r="G928" s="840"/>
      <c r="H928" s="775"/>
      <c r="I928" s="775"/>
      <c r="J928" s="775"/>
      <c r="K928" s="775"/>
      <c r="L928" s="775"/>
      <c r="M928" s="775"/>
      <c r="N928" s="775"/>
      <c r="O928" s="775"/>
      <c r="P928" s="775"/>
      <c r="Q928" s="775"/>
      <c r="R928" s="775"/>
      <c r="S928" s="775"/>
      <c r="T928" s="775"/>
      <c r="U928" s="775"/>
      <c r="V928" s="775"/>
      <c r="W928" s="775"/>
      <c r="X928" s="775"/>
      <c r="Y928" s="775"/>
      <c r="Z928" s="775"/>
    </row>
    <row r="929" spans="1:26" ht="15.75" customHeight="1" x14ac:dyDescent="0.25">
      <c r="A929" s="836"/>
      <c r="B929" s="836"/>
      <c r="C929" s="836"/>
      <c r="D929" s="837"/>
      <c r="E929" s="838"/>
      <c r="F929" s="839"/>
      <c r="G929" s="840"/>
      <c r="H929" s="775"/>
      <c r="I929" s="775"/>
      <c r="J929" s="775"/>
      <c r="K929" s="775"/>
      <c r="L929" s="775"/>
      <c r="M929" s="775"/>
      <c r="N929" s="775"/>
      <c r="O929" s="775"/>
      <c r="P929" s="775"/>
      <c r="Q929" s="775"/>
      <c r="R929" s="775"/>
      <c r="S929" s="775"/>
      <c r="T929" s="775"/>
      <c r="U929" s="775"/>
      <c r="V929" s="775"/>
      <c r="W929" s="775"/>
      <c r="X929" s="775"/>
      <c r="Y929" s="775"/>
      <c r="Z929" s="775"/>
    </row>
    <row r="930" spans="1:26" ht="15.75" customHeight="1" x14ac:dyDescent="0.25">
      <c r="A930" s="836"/>
      <c r="B930" s="836"/>
      <c r="C930" s="836"/>
      <c r="D930" s="837"/>
      <c r="E930" s="838"/>
      <c r="F930" s="839"/>
      <c r="G930" s="840"/>
      <c r="H930" s="775"/>
      <c r="I930" s="775"/>
      <c r="J930" s="775"/>
      <c r="K930" s="775"/>
      <c r="L930" s="775"/>
      <c r="M930" s="775"/>
      <c r="N930" s="775"/>
      <c r="O930" s="775"/>
      <c r="P930" s="775"/>
      <c r="Q930" s="775"/>
      <c r="R930" s="775"/>
      <c r="S930" s="775"/>
      <c r="T930" s="775"/>
      <c r="U930" s="775"/>
      <c r="V930" s="775"/>
      <c r="W930" s="775"/>
      <c r="X930" s="775"/>
      <c r="Y930" s="775"/>
      <c r="Z930" s="775"/>
    </row>
    <row r="931" spans="1:26" ht="15.75" customHeight="1" x14ac:dyDescent="0.25">
      <c r="A931" s="836"/>
      <c r="B931" s="836"/>
      <c r="C931" s="836"/>
      <c r="D931" s="837"/>
      <c r="E931" s="838"/>
      <c r="F931" s="839"/>
      <c r="G931" s="840"/>
      <c r="H931" s="775"/>
      <c r="I931" s="775"/>
      <c r="J931" s="775"/>
      <c r="K931" s="775"/>
      <c r="L931" s="775"/>
      <c r="M931" s="775"/>
      <c r="N931" s="775"/>
      <c r="O931" s="775"/>
      <c r="P931" s="775"/>
      <c r="Q931" s="775"/>
      <c r="R931" s="775"/>
      <c r="S931" s="775"/>
      <c r="T931" s="775"/>
      <c r="U931" s="775"/>
      <c r="V931" s="775"/>
      <c r="W931" s="775"/>
      <c r="X931" s="775"/>
      <c r="Y931" s="775"/>
      <c r="Z931" s="775"/>
    </row>
    <row r="932" spans="1:26" ht="15.75" customHeight="1" x14ac:dyDescent="0.25">
      <c r="A932" s="836"/>
      <c r="B932" s="836"/>
      <c r="C932" s="836"/>
      <c r="D932" s="837"/>
      <c r="E932" s="838"/>
      <c r="F932" s="839"/>
      <c r="G932" s="840"/>
      <c r="H932" s="775"/>
      <c r="I932" s="775"/>
      <c r="J932" s="775"/>
      <c r="K932" s="775"/>
      <c r="L932" s="775"/>
      <c r="M932" s="775"/>
      <c r="N932" s="775"/>
      <c r="O932" s="775"/>
      <c r="P932" s="775"/>
      <c r="Q932" s="775"/>
      <c r="R932" s="775"/>
      <c r="S932" s="775"/>
      <c r="T932" s="775"/>
      <c r="U932" s="775"/>
      <c r="V932" s="775"/>
      <c r="W932" s="775"/>
      <c r="X932" s="775"/>
      <c r="Y932" s="775"/>
      <c r="Z932" s="775"/>
    </row>
    <row r="933" spans="1:26" ht="15.75" customHeight="1" x14ac:dyDescent="0.25">
      <c r="A933" s="836"/>
      <c r="B933" s="836"/>
      <c r="C933" s="836"/>
      <c r="D933" s="837"/>
      <c r="E933" s="838"/>
      <c r="F933" s="839"/>
      <c r="G933" s="840"/>
      <c r="H933" s="775"/>
      <c r="I933" s="775"/>
      <c r="J933" s="775"/>
      <c r="K933" s="775"/>
      <c r="L933" s="775"/>
      <c r="M933" s="775"/>
      <c r="N933" s="775"/>
      <c r="O933" s="775"/>
      <c r="P933" s="775"/>
      <c r="Q933" s="775"/>
      <c r="R933" s="775"/>
      <c r="S933" s="775"/>
      <c r="T933" s="775"/>
      <c r="U933" s="775"/>
      <c r="V933" s="775"/>
      <c r="W933" s="775"/>
      <c r="X933" s="775"/>
      <c r="Y933" s="775"/>
      <c r="Z933" s="775"/>
    </row>
    <row r="934" spans="1:26" ht="15.75" customHeight="1" x14ac:dyDescent="0.25">
      <c r="A934" s="836"/>
      <c r="B934" s="836"/>
      <c r="C934" s="836"/>
      <c r="D934" s="837"/>
      <c r="E934" s="838"/>
      <c r="F934" s="839"/>
      <c r="G934" s="840"/>
      <c r="H934" s="775"/>
      <c r="I934" s="775"/>
      <c r="J934" s="775"/>
      <c r="K934" s="775"/>
      <c r="L934" s="775"/>
      <c r="M934" s="775"/>
      <c r="N934" s="775"/>
      <c r="O934" s="775"/>
      <c r="P934" s="775"/>
      <c r="Q934" s="775"/>
      <c r="R934" s="775"/>
      <c r="S934" s="775"/>
      <c r="T934" s="775"/>
      <c r="U934" s="775"/>
      <c r="V934" s="775"/>
      <c r="W934" s="775"/>
      <c r="X934" s="775"/>
      <c r="Y934" s="775"/>
      <c r="Z934" s="775"/>
    </row>
    <row r="935" spans="1:26" ht="15.75" customHeight="1" x14ac:dyDescent="0.25">
      <c r="A935" s="836"/>
      <c r="B935" s="836"/>
      <c r="C935" s="836"/>
      <c r="D935" s="837"/>
      <c r="E935" s="838"/>
      <c r="F935" s="839"/>
      <c r="G935" s="840"/>
      <c r="H935" s="775"/>
      <c r="I935" s="775"/>
      <c r="J935" s="775"/>
      <c r="K935" s="775"/>
      <c r="L935" s="775"/>
      <c r="M935" s="775"/>
      <c r="N935" s="775"/>
      <c r="O935" s="775"/>
      <c r="P935" s="775"/>
      <c r="Q935" s="775"/>
      <c r="R935" s="775"/>
      <c r="S935" s="775"/>
      <c r="T935" s="775"/>
      <c r="U935" s="775"/>
      <c r="V935" s="775"/>
      <c r="W935" s="775"/>
      <c r="X935" s="775"/>
      <c r="Y935" s="775"/>
      <c r="Z935" s="775"/>
    </row>
    <row r="936" spans="1:26" ht="15.75" customHeight="1" x14ac:dyDescent="0.25">
      <c r="A936" s="836"/>
      <c r="B936" s="836"/>
      <c r="C936" s="836"/>
      <c r="D936" s="837"/>
      <c r="E936" s="838"/>
      <c r="F936" s="839"/>
      <c r="G936" s="840"/>
      <c r="H936" s="775"/>
      <c r="I936" s="775"/>
      <c r="J936" s="775"/>
      <c r="K936" s="775"/>
      <c r="L936" s="775"/>
      <c r="M936" s="775"/>
      <c r="N936" s="775"/>
      <c r="O936" s="775"/>
      <c r="P936" s="775"/>
      <c r="Q936" s="775"/>
      <c r="R936" s="775"/>
      <c r="S936" s="775"/>
      <c r="T936" s="775"/>
      <c r="U936" s="775"/>
      <c r="V936" s="775"/>
      <c r="W936" s="775"/>
      <c r="X936" s="775"/>
      <c r="Y936" s="775"/>
      <c r="Z936" s="775"/>
    </row>
    <row r="937" spans="1:26" ht="15.75" customHeight="1" x14ac:dyDescent="0.25">
      <c r="A937" s="836"/>
      <c r="B937" s="836"/>
      <c r="C937" s="836"/>
      <c r="D937" s="837"/>
      <c r="E937" s="838"/>
      <c r="F937" s="839"/>
      <c r="G937" s="840"/>
      <c r="H937" s="775"/>
      <c r="I937" s="775"/>
      <c r="J937" s="775"/>
      <c r="K937" s="775"/>
      <c r="L937" s="775"/>
      <c r="M937" s="775"/>
      <c r="N937" s="775"/>
      <c r="O937" s="775"/>
      <c r="P937" s="775"/>
      <c r="Q937" s="775"/>
      <c r="R937" s="775"/>
      <c r="S937" s="775"/>
      <c r="T937" s="775"/>
      <c r="U937" s="775"/>
      <c r="V937" s="775"/>
      <c r="W937" s="775"/>
      <c r="X937" s="775"/>
      <c r="Y937" s="775"/>
      <c r="Z937" s="775"/>
    </row>
    <row r="938" spans="1:26" ht="15.75" customHeight="1" x14ac:dyDescent="0.25">
      <c r="A938" s="836"/>
      <c r="B938" s="836"/>
      <c r="C938" s="836"/>
      <c r="D938" s="837"/>
      <c r="E938" s="838"/>
      <c r="F938" s="839"/>
      <c r="G938" s="840"/>
      <c r="H938" s="775"/>
      <c r="I938" s="775"/>
      <c r="J938" s="775"/>
      <c r="K938" s="775"/>
      <c r="L938" s="775"/>
      <c r="M938" s="775"/>
      <c r="N938" s="775"/>
      <c r="O938" s="775"/>
      <c r="P938" s="775"/>
      <c r="Q938" s="775"/>
      <c r="R938" s="775"/>
      <c r="S938" s="775"/>
      <c r="T938" s="775"/>
      <c r="U938" s="775"/>
      <c r="V938" s="775"/>
      <c r="W938" s="775"/>
      <c r="X938" s="775"/>
      <c r="Y938" s="775"/>
      <c r="Z938" s="775"/>
    </row>
    <row r="939" spans="1:26" ht="15.75" customHeight="1" x14ac:dyDescent="0.25">
      <c r="A939" s="836"/>
      <c r="B939" s="836"/>
      <c r="C939" s="836"/>
      <c r="D939" s="837"/>
      <c r="E939" s="838"/>
      <c r="F939" s="839"/>
      <c r="G939" s="840"/>
      <c r="H939" s="775"/>
      <c r="I939" s="775"/>
      <c r="J939" s="775"/>
      <c r="K939" s="775"/>
      <c r="L939" s="775"/>
      <c r="M939" s="775"/>
      <c r="N939" s="775"/>
      <c r="O939" s="775"/>
      <c r="P939" s="775"/>
      <c r="Q939" s="775"/>
      <c r="R939" s="775"/>
      <c r="S939" s="775"/>
      <c r="T939" s="775"/>
      <c r="U939" s="775"/>
      <c r="V939" s="775"/>
      <c r="W939" s="775"/>
      <c r="X939" s="775"/>
      <c r="Y939" s="775"/>
      <c r="Z939" s="775"/>
    </row>
    <row r="940" spans="1:26" ht="15.75" customHeight="1" x14ac:dyDescent="0.25">
      <c r="A940" s="836"/>
      <c r="B940" s="836"/>
      <c r="C940" s="836"/>
      <c r="D940" s="837"/>
      <c r="E940" s="838"/>
      <c r="F940" s="839"/>
      <c r="G940" s="840"/>
      <c r="H940" s="775"/>
      <c r="I940" s="775"/>
      <c r="J940" s="775"/>
      <c r="K940" s="775"/>
      <c r="L940" s="775"/>
      <c r="M940" s="775"/>
      <c r="N940" s="775"/>
      <c r="O940" s="775"/>
      <c r="P940" s="775"/>
      <c r="Q940" s="775"/>
      <c r="R940" s="775"/>
      <c r="S940" s="775"/>
      <c r="T940" s="775"/>
      <c r="U940" s="775"/>
      <c r="V940" s="775"/>
      <c r="W940" s="775"/>
      <c r="X940" s="775"/>
      <c r="Y940" s="775"/>
      <c r="Z940" s="775"/>
    </row>
    <row r="941" spans="1:26" ht="15.75" customHeight="1" x14ac:dyDescent="0.25">
      <c r="A941" s="836"/>
      <c r="B941" s="836"/>
      <c r="C941" s="836"/>
      <c r="D941" s="837"/>
      <c r="E941" s="838"/>
      <c r="F941" s="839"/>
      <c r="G941" s="840"/>
      <c r="H941" s="775"/>
      <c r="I941" s="775"/>
      <c r="J941" s="775"/>
      <c r="K941" s="775"/>
      <c r="L941" s="775"/>
      <c r="M941" s="775"/>
      <c r="N941" s="775"/>
      <c r="O941" s="775"/>
      <c r="P941" s="775"/>
      <c r="Q941" s="775"/>
      <c r="R941" s="775"/>
      <c r="S941" s="775"/>
      <c r="T941" s="775"/>
      <c r="U941" s="775"/>
      <c r="V941" s="775"/>
      <c r="W941" s="775"/>
      <c r="X941" s="775"/>
      <c r="Y941" s="775"/>
      <c r="Z941" s="775"/>
    </row>
    <row r="942" spans="1:26" ht="15.75" customHeight="1" x14ac:dyDescent="0.25">
      <c r="A942" s="836"/>
      <c r="B942" s="836"/>
      <c r="C942" s="836"/>
      <c r="D942" s="837"/>
      <c r="E942" s="838"/>
      <c r="F942" s="839"/>
      <c r="G942" s="840"/>
      <c r="H942" s="775"/>
      <c r="I942" s="775"/>
      <c r="J942" s="775"/>
      <c r="K942" s="775"/>
      <c r="L942" s="775"/>
      <c r="M942" s="775"/>
      <c r="N942" s="775"/>
      <c r="O942" s="775"/>
      <c r="P942" s="775"/>
      <c r="Q942" s="775"/>
      <c r="R942" s="775"/>
      <c r="S942" s="775"/>
      <c r="T942" s="775"/>
      <c r="U942" s="775"/>
      <c r="V942" s="775"/>
      <c r="W942" s="775"/>
      <c r="X942" s="775"/>
      <c r="Y942" s="775"/>
      <c r="Z942" s="775"/>
    </row>
    <row r="943" spans="1:26" ht="15.75" customHeight="1" x14ac:dyDescent="0.25">
      <c r="A943" s="836"/>
      <c r="B943" s="836"/>
      <c r="C943" s="836"/>
      <c r="D943" s="837"/>
      <c r="E943" s="838"/>
      <c r="F943" s="839"/>
      <c r="G943" s="840"/>
      <c r="H943" s="775"/>
      <c r="I943" s="775"/>
      <c r="J943" s="775"/>
      <c r="K943" s="775"/>
      <c r="L943" s="775"/>
      <c r="M943" s="775"/>
      <c r="N943" s="775"/>
      <c r="O943" s="775"/>
      <c r="P943" s="775"/>
      <c r="Q943" s="775"/>
      <c r="R943" s="775"/>
      <c r="S943" s="775"/>
      <c r="T943" s="775"/>
      <c r="U943" s="775"/>
      <c r="V943" s="775"/>
      <c r="W943" s="775"/>
      <c r="X943" s="775"/>
      <c r="Y943" s="775"/>
      <c r="Z943" s="775"/>
    </row>
    <row r="944" spans="1:26" ht="15.75" customHeight="1" x14ac:dyDescent="0.25">
      <c r="A944" s="836"/>
      <c r="B944" s="836"/>
      <c r="C944" s="836"/>
      <c r="D944" s="837"/>
      <c r="E944" s="838"/>
      <c r="F944" s="839"/>
      <c r="G944" s="840"/>
      <c r="H944" s="775"/>
      <c r="I944" s="775"/>
      <c r="J944" s="775"/>
      <c r="K944" s="775"/>
      <c r="L944" s="775"/>
      <c r="M944" s="775"/>
      <c r="N944" s="775"/>
      <c r="O944" s="775"/>
      <c r="P944" s="775"/>
      <c r="Q944" s="775"/>
      <c r="R944" s="775"/>
      <c r="S944" s="775"/>
      <c r="T944" s="775"/>
      <c r="U944" s="775"/>
      <c r="V944" s="775"/>
      <c r="W944" s="775"/>
      <c r="X944" s="775"/>
      <c r="Y944" s="775"/>
      <c r="Z944" s="775"/>
    </row>
    <row r="945" spans="1:26" ht="15.75" customHeight="1" x14ac:dyDescent="0.25">
      <c r="A945" s="836"/>
      <c r="B945" s="836"/>
      <c r="C945" s="836"/>
      <c r="D945" s="837"/>
      <c r="E945" s="838"/>
      <c r="F945" s="839"/>
      <c r="G945" s="840"/>
      <c r="H945" s="775"/>
      <c r="I945" s="775"/>
      <c r="J945" s="775"/>
      <c r="K945" s="775"/>
      <c r="L945" s="775"/>
      <c r="M945" s="775"/>
      <c r="N945" s="775"/>
      <c r="O945" s="775"/>
      <c r="P945" s="775"/>
      <c r="Q945" s="775"/>
      <c r="R945" s="775"/>
      <c r="S945" s="775"/>
      <c r="T945" s="775"/>
      <c r="U945" s="775"/>
      <c r="V945" s="775"/>
      <c r="W945" s="775"/>
      <c r="X945" s="775"/>
      <c r="Y945" s="775"/>
      <c r="Z945" s="775"/>
    </row>
    <row r="946" spans="1:26" ht="15.75" customHeight="1" x14ac:dyDescent="0.25">
      <c r="A946" s="836"/>
      <c r="B946" s="836"/>
      <c r="C946" s="836"/>
      <c r="D946" s="837"/>
      <c r="E946" s="838"/>
      <c r="F946" s="839"/>
      <c r="G946" s="840"/>
      <c r="H946" s="775"/>
      <c r="I946" s="775"/>
      <c r="J946" s="775"/>
      <c r="K946" s="775"/>
      <c r="L946" s="775"/>
      <c r="M946" s="775"/>
      <c r="N946" s="775"/>
      <c r="O946" s="775"/>
      <c r="P946" s="775"/>
      <c r="Q946" s="775"/>
      <c r="R946" s="775"/>
      <c r="S946" s="775"/>
      <c r="T946" s="775"/>
      <c r="U946" s="775"/>
      <c r="V946" s="775"/>
      <c r="W946" s="775"/>
      <c r="X946" s="775"/>
      <c r="Y946" s="775"/>
      <c r="Z946" s="775"/>
    </row>
    <row r="947" spans="1:26" ht="15.75" customHeight="1" x14ac:dyDescent="0.25">
      <c r="A947" s="836"/>
      <c r="B947" s="836"/>
      <c r="C947" s="836"/>
      <c r="D947" s="837"/>
      <c r="E947" s="838"/>
      <c r="F947" s="839"/>
      <c r="G947" s="840"/>
      <c r="H947" s="775"/>
      <c r="I947" s="775"/>
      <c r="J947" s="775"/>
      <c r="K947" s="775"/>
      <c r="L947" s="775"/>
      <c r="M947" s="775"/>
      <c r="N947" s="775"/>
      <c r="O947" s="775"/>
      <c r="P947" s="775"/>
      <c r="Q947" s="775"/>
      <c r="R947" s="775"/>
      <c r="S947" s="775"/>
      <c r="T947" s="775"/>
      <c r="U947" s="775"/>
      <c r="V947" s="775"/>
      <c r="W947" s="775"/>
      <c r="X947" s="775"/>
      <c r="Y947" s="775"/>
      <c r="Z947" s="775"/>
    </row>
    <row r="948" spans="1:26" ht="15.75" customHeight="1" x14ac:dyDescent="0.25">
      <c r="A948" s="836"/>
      <c r="B948" s="836"/>
      <c r="C948" s="836"/>
      <c r="D948" s="837"/>
      <c r="E948" s="838"/>
      <c r="F948" s="839"/>
      <c r="G948" s="840"/>
      <c r="H948" s="775"/>
      <c r="I948" s="775"/>
      <c r="J948" s="775"/>
      <c r="K948" s="775"/>
      <c r="L948" s="775"/>
      <c r="M948" s="775"/>
      <c r="N948" s="775"/>
      <c r="O948" s="775"/>
      <c r="P948" s="775"/>
      <c r="Q948" s="775"/>
      <c r="R948" s="775"/>
      <c r="S948" s="775"/>
      <c r="T948" s="775"/>
      <c r="U948" s="775"/>
      <c r="V948" s="775"/>
      <c r="W948" s="775"/>
      <c r="X948" s="775"/>
      <c r="Y948" s="775"/>
      <c r="Z948" s="775"/>
    </row>
    <row r="949" spans="1:26" ht="15.75" customHeight="1" x14ac:dyDescent="0.25">
      <c r="A949" s="836"/>
      <c r="B949" s="836"/>
      <c r="C949" s="836"/>
      <c r="D949" s="837"/>
      <c r="E949" s="838"/>
      <c r="F949" s="839"/>
      <c r="G949" s="840"/>
      <c r="H949" s="775"/>
      <c r="I949" s="775"/>
      <c r="J949" s="775"/>
      <c r="K949" s="775"/>
      <c r="L949" s="775"/>
      <c r="M949" s="775"/>
      <c r="N949" s="775"/>
      <c r="O949" s="775"/>
      <c r="P949" s="775"/>
      <c r="Q949" s="775"/>
      <c r="R949" s="775"/>
      <c r="S949" s="775"/>
      <c r="T949" s="775"/>
      <c r="U949" s="775"/>
      <c r="V949" s="775"/>
      <c r="W949" s="775"/>
      <c r="X949" s="775"/>
      <c r="Y949" s="775"/>
      <c r="Z949" s="775"/>
    </row>
    <row r="950" spans="1:26" ht="15.75" customHeight="1" x14ac:dyDescent="0.25">
      <c r="A950" s="836"/>
      <c r="B950" s="836"/>
      <c r="C950" s="836"/>
      <c r="D950" s="837"/>
      <c r="E950" s="838"/>
      <c r="F950" s="839"/>
      <c r="G950" s="840"/>
      <c r="H950" s="775"/>
      <c r="I950" s="775"/>
      <c r="J950" s="775"/>
      <c r="K950" s="775"/>
      <c r="L950" s="775"/>
      <c r="M950" s="775"/>
      <c r="N950" s="775"/>
      <c r="O950" s="775"/>
      <c r="P950" s="775"/>
      <c r="Q950" s="775"/>
      <c r="R950" s="775"/>
      <c r="S950" s="775"/>
      <c r="T950" s="775"/>
      <c r="U950" s="775"/>
      <c r="V950" s="775"/>
      <c r="W950" s="775"/>
      <c r="X950" s="775"/>
      <c r="Y950" s="775"/>
      <c r="Z950" s="775"/>
    </row>
    <row r="951" spans="1:26" ht="15.75" customHeight="1" x14ac:dyDescent="0.25">
      <c r="A951" s="836"/>
      <c r="B951" s="836"/>
      <c r="C951" s="836"/>
      <c r="D951" s="837"/>
      <c r="E951" s="838"/>
      <c r="F951" s="839"/>
      <c r="G951" s="840"/>
      <c r="H951" s="775"/>
      <c r="I951" s="775"/>
      <c r="J951" s="775"/>
      <c r="K951" s="775"/>
      <c r="L951" s="775"/>
      <c r="M951" s="775"/>
      <c r="N951" s="775"/>
      <c r="O951" s="775"/>
      <c r="P951" s="775"/>
      <c r="Q951" s="775"/>
      <c r="R951" s="775"/>
      <c r="S951" s="775"/>
      <c r="T951" s="775"/>
      <c r="U951" s="775"/>
      <c r="V951" s="775"/>
      <c r="W951" s="775"/>
      <c r="X951" s="775"/>
      <c r="Y951" s="775"/>
      <c r="Z951" s="775"/>
    </row>
    <row r="952" spans="1:26" ht="15.75" customHeight="1" x14ac:dyDescent="0.25">
      <c r="A952" s="836"/>
      <c r="B952" s="836"/>
      <c r="C952" s="836"/>
      <c r="D952" s="837"/>
      <c r="E952" s="838"/>
      <c r="F952" s="839"/>
      <c r="G952" s="840"/>
      <c r="H952" s="775"/>
      <c r="I952" s="775"/>
      <c r="J952" s="775"/>
      <c r="K952" s="775"/>
      <c r="L952" s="775"/>
      <c r="M952" s="775"/>
      <c r="N952" s="775"/>
      <c r="O952" s="775"/>
      <c r="P952" s="775"/>
      <c r="Q952" s="775"/>
      <c r="R952" s="775"/>
      <c r="S952" s="775"/>
      <c r="T952" s="775"/>
      <c r="U952" s="775"/>
      <c r="V952" s="775"/>
      <c r="W952" s="775"/>
      <c r="X952" s="775"/>
      <c r="Y952" s="775"/>
      <c r="Z952" s="775"/>
    </row>
    <row r="953" spans="1:26" ht="15.75" customHeight="1" x14ac:dyDescent="0.25">
      <c r="A953" s="836"/>
      <c r="B953" s="836"/>
      <c r="C953" s="836"/>
      <c r="D953" s="837"/>
      <c r="E953" s="838"/>
      <c r="F953" s="839"/>
      <c r="G953" s="840"/>
      <c r="H953" s="775"/>
      <c r="I953" s="775"/>
      <c r="J953" s="775"/>
      <c r="K953" s="775"/>
      <c r="L953" s="775"/>
      <c r="M953" s="775"/>
      <c r="N953" s="775"/>
      <c r="O953" s="775"/>
      <c r="P953" s="775"/>
      <c r="Q953" s="775"/>
      <c r="R953" s="775"/>
      <c r="S953" s="775"/>
      <c r="T953" s="775"/>
      <c r="U953" s="775"/>
      <c r="V953" s="775"/>
      <c r="W953" s="775"/>
      <c r="X953" s="775"/>
      <c r="Y953" s="775"/>
      <c r="Z953" s="775"/>
    </row>
    <row r="954" spans="1:26" ht="15.75" customHeight="1" x14ac:dyDescent="0.25">
      <c r="A954" s="836"/>
      <c r="B954" s="836"/>
      <c r="C954" s="836"/>
      <c r="D954" s="837"/>
      <c r="E954" s="838"/>
      <c r="F954" s="839"/>
      <c r="G954" s="840"/>
      <c r="H954" s="775"/>
      <c r="I954" s="775"/>
      <c r="J954" s="775"/>
      <c r="K954" s="775"/>
      <c r="L954" s="775"/>
      <c r="M954" s="775"/>
      <c r="N954" s="775"/>
      <c r="O954" s="775"/>
      <c r="P954" s="775"/>
      <c r="Q954" s="775"/>
      <c r="R954" s="775"/>
      <c r="S954" s="775"/>
      <c r="T954" s="775"/>
      <c r="U954" s="775"/>
      <c r="V954" s="775"/>
      <c r="W954" s="775"/>
      <c r="X954" s="775"/>
      <c r="Y954" s="775"/>
      <c r="Z954" s="775"/>
    </row>
    <row r="955" spans="1:26" ht="15.75" customHeight="1" x14ac:dyDescent="0.25">
      <c r="A955" s="836"/>
      <c r="B955" s="836"/>
      <c r="C955" s="836"/>
      <c r="D955" s="837"/>
      <c r="E955" s="838"/>
      <c r="F955" s="839"/>
      <c r="G955" s="840"/>
      <c r="H955" s="775"/>
      <c r="I955" s="775"/>
      <c r="J955" s="775"/>
      <c r="K955" s="775"/>
      <c r="L955" s="775"/>
      <c r="M955" s="775"/>
      <c r="N955" s="775"/>
      <c r="O955" s="775"/>
      <c r="P955" s="775"/>
      <c r="Q955" s="775"/>
      <c r="R955" s="775"/>
      <c r="S955" s="775"/>
      <c r="T955" s="775"/>
      <c r="U955" s="775"/>
      <c r="V955" s="775"/>
      <c r="W955" s="775"/>
      <c r="X955" s="775"/>
      <c r="Y955" s="775"/>
      <c r="Z955" s="775"/>
    </row>
    <row r="956" spans="1:26" ht="15.75" customHeight="1" x14ac:dyDescent="0.25">
      <c r="A956" s="836"/>
      <c r="B956" s="836"/>
      <c r="C956" s="836"/>
      <c r="D956" s="837"/>
      <c r="E956" s="838"/>
      <c r="F956" s="839"/>
      <c r="G956" s="840"/>
      <c r="H956" s="775"/>
      <c r="I956" s="775"/>
      <c r="J956" s="775"/>
      <c r="K956" s="775"/>
      <c r="L956" s="775"/>
      <c r="M956" s="775"/>
      <c r="N956" s="775"/>
      <c r="O956" s="775"/>
      <c r="P956" s="775"/>
      <c r="Q956" s="775"/>
      <c r="R956" s="775"/>
      <c r="S956" s="775"/>
      <c r="T956" s="775"/>
      <c r="U956" s="775"/>
      <c r="V956" s="775"/>
      <c r="W956" s="775"/>
      <c r="X956" s="775"/>
      <c r="Y956" s="775"/>
      <c r="Z956" s="775"/>
    </row>
    <row r="957" spans="1:26" ht="15.75" customHeight="1" x14ac:dyDescent="0.25">
      <c r="A957" s="836"/>
      <c r="B957" s="836"/>
      <c r="C957" s="836"/>
      <c r="D957" s="837"/>
      <c r="E957" s="838"/>
      <c r="F957" s="839"/>
      <c r="G957" s="840"/>
      <c r="H957" s="775"/>
      <c r="I957" s="775"/>
      <c r="J957" s="775"/>
      <c r="K957" s="775"/>
      <c r="L957" s="775"/>
      <c r="M957" s="775"/>
      <c r="N957" s="775"/>
      <c r="O957" s="775"/>
      <c r="P957" s="775"/>
      <c r="Q957" s="775"/>
      <c r="R957" s="775"/>
      <c r="S957" s="775"/>
      <c r="T957" s="775"/>
      <c r="U957" s="775"/>
      <c r="V957" s="775"/>
      <c r="W957" s="775"/>
      <c r="X957" s="775"/>
      <c r="Y957" s="775"/>
      <c r="Z957" s="775"/>
    </row>
    <row r="958" spans="1:26" ht="15.75" customHeight="1" x14ac:dyDescent="0.25">
      <c r="A958" s="836"/>
      <c r="B958" s="836"/>
      <c r="C958" s="836"/>
      <c r="D958" s="837"/>
      <c r="E958" s="838"/>
      <c r="F958" s="839"/>
      <c r="G958" s="840"/>
      <c r="H958" s="775"/>
      <c r="I958" s="775"/>
      <c r="J958" s="775"/>
      <c r="K958" s="775"/>
      <c r="L958" s="775"/>
      <c r="M958" s="775"/>
      <c r="N958" s="775"/>
      <c r="O958" s="775"/>
      <c r="P958" s="775"/>
      <c r="Q958" s="775"/>
      <c r="R958" s="775"/>
      <c r="S958" s="775"/>
      <c r="T958" s="775"/>
      <c r="U958" s="775"/>
      <c r="V958" s="775"/>
      <c r="W958" s="775"/>
      <c r="X958" s="775"/>
      <c r="Y958" s="775"/>
      <c r="Z958" s="775"/>
    </row>
    <row r="959" spans="1:26" ht="15.75" customHeight="1" x14ac:dyDescent="0.25">
      <c r="A959" s="836"/>
      <c r="B959" s="836"/>
      <c r="C959" s="836"/>
      <c r="D959" s="837"/>
      <c r="E959" s="838"/>
      <c r="F959" s="839"/>
      <c r="G959" s="840"/>
      <c r="H959" s="775"/>
      <c r="I959" s="775"/>
      <c r="J959" s="775"/>
      <c r="K959" s="775"/>
      <c r="L959" s="775"/>
      <c r="M959" s="775"/>
      <c r="N959" s="775"/>
      <c r="O959" s="775"/>
      <c r="P959" s="775"/>
      <c r="Q959" s="775"/>
      <c r="R959" s="775"/>
      <c r="S959" s="775"/>
      <c r="T959" s="775"/>
      <c r="U959" s="775"/>
      <c r="V959" s="775"/>
      <c r="W959" s="775"/>
      <c r="X959" s="775"/>
      <c r="Y959" s="775"/>
      <c r="Z959" s="775"/>
    </row>
    <row r="960" spans="1:26" ht="15.75" customHeight="1" x14ac:dyDescent="0.25">
      <c r="A960" s="836"/>
      <c r="B960" s="836"/>
      <c r="C960" s="836"/>
      <c r="D960" s="837"/>
      <c r="E960" s="838"/>
      <c r="F960" s="839"/>
      <c r="G960" s="840"/>
      <c r="H960" s="775"/>
      <c r="I960" s="775"/>
      <c r="J960" s="775"/>
      <c r="K960" s="775"/>
      <c r="L960" s="775"/>
      <c r="M960" s="775"/>
      <c r="N960" s="775"/>
      <c r="O960" s="775"/>
      <c r="P960" s="775"/>
      <c r="Q960" s="775"/>
      <c r="R960" s="775"/>
      <c r="S960" s="775"/>
      <c r="T960" s="775"/>
      <c r="U960" s="775"/>
      <c r="V960" s="775"/>
      <c r="W960" s="775"/>
      <c r="X960" s="775"/>
      <c r="Y960" s="775"/>
      <c r="Z960" s="775"/>
    </row>
    <row r="961" spans="1:26" ht="15.75" customHeight="1" x14ac:dyDescent="0.25">
      <c r="A961" s="836"/>
      <c r="B961" s="836"/>
      <c r="C961" s="836"/>
      <c r="D961" s="837"/>
      <c r="E961" s="838"/>
      <c r="F961" s="839"/>
      <c r="G961" s="840"/>
      <c r="H961" s="775"/>
      <c r="I961" s="775"/>
      <c r="J961" s="775"/>
      <c r="K961" s="775"/>
      <c r="L961" s="775"/>
      <c r="M961" s="775"/>
      <c r="N961" s="775"/>
      <c r="O961" s="775"/>
      <c r="P961" s="775"/>
      <c r="Q961" s="775"/>
      <c r="R961" s="775"/>
      <c r="S961" s="775"/>
      <c r="T961" s="775"/>
      <c r="U961" s="775"/>
      <c r="V961" s="775"/>
      <c r="W961" s="775"/>
      <c r="X961" s="775"/>
      <c r="Y961" s="775"/>
      <c r="Z961" s="775"/>
    </row>
    <row r="962" spans="1:26" ht="15.75" customHeight="1" x14ac:dyDescent="0.25">
      <c r="A962" s="836"/>
      <c r="B962" s="836"/>
      <c r="C962" s="836"/>
      <c r="D962" s="837"/>
      <c r="E962" s="838"/>
      <c r="F962" s="839"/>
      <c r="G962" s="840"/>
      <c r="H962" s="775"/>
      <c r="I962" s="775"/>
      <c r="J962" s="775"/>
      <c r="K962" s="775"/>
      <c r="L962" s="775"/>
      <c r="M962" s="775"/>
      <c r="N962" s="775"/>
      <c r="O962" s="775"/>
      <c r="P962" s="775"/>
      <c r="Q962" s="775"/>
      <c r="R962" s="775"/>
      <c r="S962" s="775"/>
      <c r="T962" s="775"/>
      <c r="U962" s="775"/>
      <c r="V962" s="775"/>
      <c r="W962" s="775"/>
      <c r="X962" s="775"/>
      <c r="Y962" s="775"/>
      <c r="Z962" s="775"/>
    </row>
    <row r="963" spans="1:26" ht="15.75" customHeight="1" x14ac:dyDescent="0.25">
      <c r="A963" s="836"/>
      <c r="B963" s="836"/>
      <c r="C963" s="836"/>
      <c r="D963" s="837"/>
      <c r="E963" s="838"/>
      <c r="F963" s="839"/>
      <c r="G963" s="840"/>
      <c r="H963" s="775"/>
      <c r="I963" s="775"/>
      <c r="J963" s="775"/>
      <c r="K963" s="775"/>
      <c r="L963" s="775"/>
      <c r="M963" s="775"/>
      <c r="N963" s="775"/>
      <c r="O963" s="775"/>
      <c r="P963" s="775"/>
      <c r="Q963" s="775"/>
      <c r="R963" s="775"/>
      <c r="S963" s="775"/>
      <c r="T963" s="775"/>
      <c r="U963" s="775"/>
      <c r="V963" s="775"/>
      <c r="W963" s="775"/>
      <c r="X963" s="775"/>
      <c r="Y963" s="775"/>
      <c r="Z963" s="775"/>
    </row>
    <row r="964" spans="1:26" ht="15.75" customHeight="1" x14ac:dyDescent="0.25">
      <c r="A964" s="836"/>
      <c r="B964" s="836"/>
      <c r="C964" s="836"/>
      <c r="D964" s="837"/>
      <c r="E964" s="838"/>
      <c r="F964" s="839"/>
      <c r="G964" s="840"/>
      <c r="H964" s="775"/>
      <c r="I964" s="775"/>
      <c r="J964" s="775"/>
      <c r="K964" s="775"/>
      <c r="L964" s="775"/>
      <c r="M964" s="775"/>
      <c r="N964" s="775"/>
      <c r="O964" s="775"/>
      <c r="P964" s="775"/>
      <c r="Q964" s="775"/>
      <c r="R964" s="775"/>
      <c r="S964" s="775"/>
      <c r="T964" s="775"/>
      <c r="U964" s="775"/>
      <c r="V964" s="775"/>
      <c r="W964" s="775"/>
      <c r="X964" s="775"/>
      <c r="Y964" s="775"/>
      <c r="Z964" s="775"/>
    </row>
    <row r="965" spans="1:26" ht="15.75" customHeight="1" x14ac:dyDescent="0.25">
      <c r="A965" s="836"/>
      <c r="B965" s="836"/>
      <c r="C965" s="836"/>
      <c r="D965" s="837"/>
      <c r="E965" s="838"/>
      <c r="F965" s="839"/>
      <c r="G965" s="840"/>
      <c r="H965" s="775"/>
      <c r="I965" s="775"/>
      <c r="J965" s="775"/>
      <c r="K965" s="775"/>
      <c r="L965" s="775"/>
      <c r="M965" s="775"/>
      <c r="N965" s="775"/>
      <c r="O965" s="775"/>
      <c r="P965" s="775"/>
      <c r="Q965" s="775"/>
      <c r="R965" s="775"/>
      <c r="S965" s="775"/>
      <c r="T965" s="775"/>
      <c r="U965" s="775"/>
      <c r="V965" s="775"/>
      <c r="W965" s="775"/>
      <c r="X965" s="775"/>
      <c r="Y965" s="775"/>
      <c r="Z965" s="775"/>
    </row>
    <row r="966" spans="1:26" ht="15.75" customHeight="1" x14ac:dyDescent="0.25">
      <c r="A966" s="836"/>
      <c r="B966" s="836"/>
      <c r="C966" s="836"/>
      <c r="D966" s="837"/>
      <c r="E966" s="838"/>
      <c r="F966" s="839"/>
      <c r="G966" s="840"/>
      <c r="H966" s="775"/>
      <c r="I966" s="775"/>
      <c r="J966" s="775"/>
      <c r="K966" s="775"/>
      <c r="L966" s="775"/>
      <c r="M966" s="775"/>
      <c r="N966" s="775"/>
      <c r="O966" s="775"/>
      <c r="P966" s="775"/>
      <c r="Q966" s="775"/>
      <c r="R966" s="775"/>
      <c r="S966" s="775"/>
      <c r="T966" s="775"/>
      <c r="U966" s="775"/>
      <c r="V966" s="775"/>
      <c r="W966" s="775"/>
      <c r="X966" s="775"/>
      <c r="Y966" s="775"/>
      <c r="Z966" s="775"/>
    </row>
    <row r="967" spans="1:26" ht="15.75" customHeight="1" x14ac:dyDescent="0.25">
      <c r="A967" s="836"/>
      <c r="B967" s="836"/>
      <c r="C967" s="836"/>
      <c r="D967" s="837"/>
      <c r="E967" s="838"/>
      <c r="F967" s="839"/>
      <c r="G967" s="840"/>
      <c r="H967" s="775"/>
      <c r="I967" s="775"/>
      <c r="J967" s="775"/>
      <c r="K967" s="775"/>
      <c r="L967" s="775"/>
      <c r="M967" s="775"/>
      <c r="N967" s="775"/>
      <c r="O967" s="775"/>
      <c r="P967" s="775"/>
      <c r="Q967" s="775"/>
      <c r="R967" s="775"/>
      <c r="S967" s="775"/>
      <c r="T967" s="775"/>
      <c r="U967" s="775"/>
      <c r="V967" s="775"/>
      <c r="W967" s="775"/>
      <c r="X967" s="775"/>
      <c r="Y967" s="775"/>
      <c r="Z967" s="775"/>
    </row>
    <row r="968" spans="1:26" ht="15.75" customHeight="1" x14ac:dyDescent="0.25">
      <c r="A968" s="836"/>
      <c r="B968" s="836"/>
      <c r="C968" s="836"/>
      <c r="D968" s="837"/>
      <c r="E968" s="838"/>
      <c r="F968" s="839"/>
      <c r="G968" s="840"/>
      <c r="H968" s="775"/>
      <c r="I968" s="775"/>
      <c r="J968" s="775"/>
      <c r="K968" s="775"/>
      <c r="L968" s="775"/>
      <c r="M968" s="775"/>
      <c r="N968" s="775"/>
      <c r="O968" s="775"/>
      <c r="P968" s="775"/>
      <c r="Q968" s="775"/>
      <c r="R968" s="775"/>
      <c r="S968" s="775"/>
      <c r="T968" s="775"/>
      <c r="U968" s="775"/>
      <c r="V968" s="775"/>
      <c r="W968" s="775"/>
      <c r="X968" s="775"/>
      <c r="Y968" s="775"/>
      <c r="Z968" s="775"/>
    </row>
    <row r="969" spans="1:26" ht="15.75" customHeight="1" x14ac:dyDescent="0.25">
      <c r="A969" s="836"/>
      <c r="B969" s="836"/>
      <c r="C969" s="836"/>
      <c r="D969" s="837"/>
      <c r="E969" s="838"/>
      <c r="F969" s="839"/>
      <c r="G969" s="840"/>
      <c r="H969" s="775"/>
      <c r="I969" s="775"/>
      <c r="J969" s="775"/>
      <c r="K969" s="775"/>
      <c r="L969" s="775"/>
      <c r="M969" s="775"/>
      <c r="N969" s="775"/>
      <c r="O969" s="775"/>
      <c r="P969" s="775"/>
      <c r="Q969" s="775"/>
      <c r="R969" s="775"/>
      <c r="S969" s="775"/>
      <c r="T969" s="775"/>
      <c r="U969" s="775"/>
      <c r="V969" s="775"/>
      <c r="W969" s="775"/>
      <c r="X969" s="775"/>
      <c r="Y969" s="775"/>
      <c r="Z969" s="775"/>
    </row>
    <row r="970" spans="1:26" ht="15.75" customHeight="1" x14ac:dyDescent="0.25">
      <c r="A970" s="836"/>
      <c r="B970" s="836"/>
      <c r="C970" s="836"/>
      <c r="D970" s="837"/>
      <c r="E970" s="838"/>
      <c r="F970" s="839"/>
      <c r="G970" s="840"/>
      <c r="H970" s="775"/>
      <c r="I970" s="775"/>
      <c r="J970" s="775"/>
      <c r="K970" s="775"/>
      <c r="L970" s="775"/>
      <c r="M970" s="775"/>
      <c r="N970" s="775"/>
      <c r="O970" s="775"/>
      <c r="P970" s="775"/>
      <c r="Q970" s="775"/>
      <c r="R970" s="775"/>
      <c r="S970" s="775"/>
      <c r="T970" s="775"/>
      <c r="U970" s="775"/>
      <c r="V970" s="775"/>
      <c r="W970" s="775"/>
      <c r="X970" s="775"/>
      <c r="Y970" s="775"/>
      <c r="Z970" s="775"/>
    </row>
    <row r="971" spans="1:26" ht="15.75" customHeight="1" x14ac:dyDescent="0.25">
      <c r="A971" s="836"/>
      <c r="B971" s="836"/>
      <c r="C971" s="836"/>
      <c r="D971" s="837"/>
      <c r="E971" s="838"/>
      <c r="F971" s="839"/>
      <c r="G971" s="840"/>
      <c r="H971" s="775"/>
      <c r="I971" s="775"/>
      <c r="J971" s="775"/>
      <c r="K971" s="775"/>
      <c r="L971" s="775"/>
      <c r="M971" s="775"/>
      <c r="N971" s="775"/>
      <c r="O971" s="775"/>
      <c r="P971" s="775"/>
      <c r="Q971" s="775"/>
      <c r="R971" s="775"/>
      <c r="S971" s="775"/>
      <c r="T971" s="775"/>
      <c r="U971" s="775"/>
      <c r="V971" s="775"/>
      <c r="W971" s="775"/>
      <c r="X971" s="775"/>
      <c r="Y971" s="775"/>
      <c r="Z971" s="775"/>
    </row>
    <row r="972" spans="1:26" ht="15.75" customHeight="1" x14ac:dyDescent="0.25">
      <c r="A972" s="836"/>
      <c r="B972" s="836"/>
      <c r="C972" s="836"/>
      <c r="D972" s="837"/>
      <c r="E972" s="838"/>
      <c r="F972" s="839"/>
      <c r="G972" s="840"/>
      <c r="H972" s="775"/>
      <c r="I972" s="775"/>
      <c r="J972" s="775"/>
      <c r="K972" s="775"/>
      <c r="L972" s="775"/>
      <c r="M972" s="775"/>
      <c r="N972" s="775"/>
      <c r="O972" s="775"/>
      <c r="P972" s="775"/>
      <c r="Q972" s="775"/>
      <c r="R972" s="775"/>
      <c r="S972" s="775"/>
      <c r="T972" s="775"/>
      <c r="U972" s="775"/>
      <c r="V972" s="775"/>
      <c r="W972" s="775"/>
      <c r="X972" s="775"/>
      <c r="Y972" s="775"/>
      <c r="Z972" s="775"/>
    </row>
    <row r="973" spans="1:26" ht="15.75" customHeight="1" x14ac:dyDescent="0.25">
      <c r="A973" s="836"/>
      <c r="B973" s="836"/>
      <c r="C973" s="836"/>
      <c r="D973" s="837"/>
      <c r="E973" s="838"/>
      <c r="F973" s="839"/>
      <c r="G973" s="840"/>
      <c r="H973" s="775"/>
      <c r="I973" s="775"/>
      <c r="J973" s="775"/>
      <c r="K973" s="775"/>
      <c r="L973" s="775"/>
      <c r="M973" s="775"/>
      <c r="N973" s="775"/>
      <c r="O973" s="775"/>
      <c r="P973" s="775"/>
      <c r="Q973" s="775"/>
      <c r="R973" s="775"/>
      <c r="S973" s="775"/>
      <c r="T973" s="775"/>
      <c r="U973" s="775"/>
      <c r="V973" s="775"/>
      <c r="W973" s="775"/>
      <c r="X973" s="775"/>
      <c r="Y973" s="775"/>
      <c r="Z973" s="775"/>
    </row>
    <row r="974" spans="1:26" ht="15.75" customHeight="1" x14ac:dyDescent="0.25">
      <c r="A974" s="836"/>
      <c r="B974" s="836"/>
      <c r="C974" s="836"/>
      <c r="D974" s="837"/>
      <c r="E974" s="838"/>
      <c r="F974" s="839"/>
      <c r="G974" s="840"/>
      <c r="H974" s="775"/>
      <c r="I974" s="775"/>
      <c r="J974" s="775"/>
      <c r="K974" s="775"/>
      <c r="L974" s="775"/>
      <c r="M974" s="775"/>
      <c r="N974" s="775"/>
      <c r="O974" s="775"/>
      <c r="P974" s="775"/>
      <c r="Q974" s="775"/>
      <c r="R974" s="775"/>
      <c r="S974" s="775"/>
      <c r="T974" s="775"/>
      <c r="U974" s="775"/>
      <c r="V974" s="775"/>
      <c r="W974" s="775"/>
      <c r="X974" s="775"/>
      <c r="Y974" s="775"/>
      <c r="Z974" s="775"/>
    </row>
    <row r="975" spans="1:26" ht="15.75" customHeight="1" x14ac:dyDescent="0.25">
      <c r="A975" s="836"/>
      <c r="B975" s="836"/>
      <c r="C975" s="836"/>
      <c r="D975" s="837"/>
      <c r="E975" s="838"/>
      <c r="F975" s="839"/>
      <c r="G975" s="840"/>
      <c r="H975" s="775"/>
      <c r="I975" s="775"/>
      <c r="J975" s="775"/>
      <c r="K975" s="775"/>
      <c r="L975" s="775"/>
      <c r="M975" s="775"/>
      <c r="N975" s="775"/>
      <c r="O975" s="775"/>
      <c r="P975" s="775"/>
      <c r="Q975" s="775"/>
      <c r="R975" s="775"/>
      <c r="S975" s="775"/>
      <c r="T975" s="775"/>
      <c r="U975" s="775"/>
      <c r="V975" s="775"/>
      <c r="W975" s="775"/>
      <c r="X975" s="775"/>
      <c r="Y975" s="775"/>
      <c r="Z975" s="775"/>
    </row>
    <row r="976" spans="1:26" ht="15.75" customHeight="1" x14ac:dyDescent="0.25">
      <c r="A976" s="836"/>
      <c r="B976" s="836"/>
      <c r="C976" s="836"/>
      <c r="D976" s="837"/>
      <c r="E976" s="838"/>
      <c r="F976" s="839"/>
      <c r="G976" s="840"/>
      <c r="H976" s="775"/>
      <c r="I976" s="775"/>
      <c r="J976" s="775"/>
      <c r="K976" s="775"/>
      <c r="L976" s="775"/>
      <c r="M976" s="775"/>
      <c r="N976" s="775"/>
      <c r="O976" s="775"/>
      <c r="P976" s="775"/>
      <c r="Q976" s="775"/>
      <c r="R976" s="775"/>
      <c r="S976" s="775"/>
      <c r="T976" s="775"/>
      <c r="U976" s="775"/>
      <c r="V976" s="775"/>
      <c r="W976" s="775"/>
      <c r="X976" s="775"/>
      <c r="Y976" s="775"/>
      <c r="Z976" s="775"/>
    </row>
    <row r="977" spans="1:26" ht="15.75" customHeight="1" x14ac:dyDescent="0.25">
      <c r="A977" s="836"/>
      <c r="B977" s="836"/>
      <c r="C977" s="836"/>
      <c r="D977" s="837"/>
      <c r="E977" s="838"/>
      <c r="F977" s="839"/>
      <c r="G977" s="840"/>
      <c r="H977" s="775"/>
      <c r="I977" s="775"/>
      <c r="J977" s="775"/>
      <c r="K977" s="775"/>
      <c r="L977" s="775"/>
      <c r="M977" s="775"/>
      <c r="N977" s="775"/>
      <c r="O977" s="775"/>
      <c r="P977" s="775"/>
      <c r="Q977" s="775"/>
      <c r="R977" s="775"/>
      <c r="S977" s="775"/>
      <c r="T977" s="775"/>
      <c r="U977" s="775"/>
      <c r="V977" s="775"/>
      <c r="W977" s="775"/>
      <c r="X977" s="775"/>
      <c r="Y977" s="775"/>
      <c r="Z977" s="775"/>
    </row>
    <row r="978" spans="1:26" ht="15.75" customHeight="1" x14ac:dyDescent="0.25">
      <c r="A978" s="836"/>
      <c r="B978" s="836"/>
      <c r="C978" s="836"/>
      <c r="D978" s="837"/>
      <c r="E978" s="838"/>
      <c r="F978" s="839"/>
      <c r="G978" s="840"/>
      <c r="H978" s="775"/>
      <c r="I978" s="775"/>
      <c r="J978" s="775"/>
      <c r="K978" s="775"/>
      <c r="L978" s="775"/>
      <c r="M978" s="775"/>
      <c r="N978" s="775"/>
      <c r="O978" s="775"/>
      <c r="P978" s="775"/>
      <c r="Q978" s="775"/>
      <c r="R978" s="775"/>
      <c r="S978" s="775"/>
      <c r="T978" s="775"/>
      <c r="U978" s="775"/>
      <c r="V978" s="775"/>
      <c r="W978" s="775"/>
      <c r="X978" s="775"/>
      <c r="Y978" s="775"/>
      <c r="Z978" s="775"/>
    </row>
    <row r="979" spans="1:26" ht="15.75" customHeight="1" x14ac:dyDescent="0.25">
      <c r="A979" s="836"/>
      <c r="B979" s="836"/>
      <c r="C979" s="836"/>
      <c r="D979" s="837"/>
      <c r="E979" s="838"/>
      <c r="F979" s="839"/>
      <c r="G979" s="840"/>
      <c r="H979" s="775"/>
      <c r="I979" s="775"/>
      <c r="J979" s="775"/>
      <c r="K979" s="775"/>
      <c r="L979" s="775"/>
      <c r="M979" s="775"/>
      <c r="N979" s="775"/>
      <c r="O979" s="775"/>
      <c r="P979" s="775"/>
      <c r="Q979" s="775"/>
      <c r="R979" s="775"/>
      <c r="S979" s="775"/>
      <c r="T979" s="775"/>
      <c r="U979" s="775"/>
      <c r="V979" s="775"/>
      <c r="W979" s="775"/>
      <c r="X979" s="775"/>
      <c r="Y979" s="775"/>
      <c r="Z979" s="775"/>
    </row>
    <row r="980" spans="1:26" ht="15.75" customHeight="1" x14ac:dyDescent="0.25">
      <c r="A980" s="836"/>
      <c r="B980" s="836"/>
      <c r="C980" s="836"/>
      <c r="D980" s="837"/>
      <c r="E980" s="838"/>
      <c r="F980" s="839"/>
      <c r="G980" s="840"/>
      <c r="H980" s="775"/>
      <c r="I980" s="775"/>
      <c r="J980" s="775"/>
      <c r="K980" s="775"/>
      <c r="L980" s="775"/>
      <c r="M980" s="775"/>
      <c r="N980" s="775"/>
      <c r="O980" s="775"/>
      <c r="P980" s="775"/>
      <c r="Q980" s="775"/>
      <c r="R980" s="775"/>
      <c r="S980" s="775"/>
      <c r="T980" s="775"/>
      <c r="U980" s="775"/>
      <c r="V980" s="775"/>
      <c r="W980" s="775"/>
      <c r="X980" s="775"/>
      <c r="Y980" s="775"/>
      <c r="Z980" s="775"/>
    </row>
    <row r="981" spans="1:26" ht="15.75" customHeight="1" x14ac:dyDescent="0.25">
      <c r="A981" s="836"/>
      <c r="B981" s="836"/>
      <c r="C981" s="836"/>
      <c r="D981" s="837"/>
      <c r="E981" s="838"/>
      <c r="F981" s="839"/>
      <c r="G981" s="840"/>
      <c r="H981" s="775"/>
      <c r="I981" s="775"/>
      <c r="J981" s="775"/>
      <c r="K981" s="775"/>
      <c r="L981" s="775"/>
      <c r="M981" s="775"/>
      <c r="N981" s="775"/>
      <c r="O981" s="775"/>
      <c r="P981" s="775"/>
      <c r="Q981" s="775"/>
      <c r="R981" s="775"/>
      <c r="S981" s="775"/>
      <c r="T981" s="775"/>
      <c r="U981" s="775"/>
      <c r="V981" s="775"/>
      <c r="W981" s="775"/>
      <c r="X981" s="775"/>
      <c r="Y981" s="775"/>
      <c r="Z981" s="775"/>
    </row>
    <row r="982" spans="1:26" ht="15.75" customHeight="1" x14ac:dyDescent="0.25">
      <c r="A982" s="836"/>
      <c r="B982" s="836"/>
      <c r="C982" s="836"/>
      <c r="D982" s="837"/>
      <c r="E982" s="838"/>
      <c r="F982" s="839"/>
      <c r="G982" s="840"/>
      <c r="H982" s="775"/>
      <c r="I982" s="775"/>
      <c r="J982" s="775"/>
      <c r="K982" s="775"/>
      <c r="L982" s="775"/>
      <c r="M982" s="775"/>
      <c r="N982" s="775"/>
      <c r="O982" s="775"/>
      <c r="P982" s="775"/>
      <c r="Q982" s="775"/>
      <c r="R982" s="775"/>
      <c r="S982" s="775"/>
      <c r="T982" s="775"/>
      <c r="U982" s="775"/>
      <c r="V982" s="775"/>
      <c r="W982" s="775"/>
      <c r="X982" s="775"/>
      <c r="Y982" s="775"/>
      <c r="Z982" s="775"/>
    </row>
    <row r="983" spans="1:26" ht="15.75" customHeight="1" x14ac:dyDescent="0.25">
      <c r="A983" s="836"/>
      <c r="B983" s="836"/>
      <c r="C983" s="836"/>
      <c r="D983" s="837"/>
      <c r="E983" s="838"/>
      <c r="F983" s="839"/>
      <c r="G983" s="840"/>
      <c r="H983" s="775"/>
      <c r="I983" s="775"/>
      <c r="J983" s="775"/>
      <c r="K983" s="775"/>
      <c r="L983" s="775"/>
      <c r="M983" s="775"/>
      <c r="N983" s="775"/>
      <c r="O983" s="775"/>
      <c r="P983" s="775"/>
      <c r="Q983" s="775"/>
      <c r="R983" s="775"/>
      <c r="S983" s="775"/>
      <c r="T983" s="775"/>
      <c r="U983" s="775"/>
      <c r="V983" s="775"/>
      <c r="W983" s="775"/>
      <c r="X983" s="775"/>
      <c r="Y983" s="775"/>
      <c r="Z983" s="775"/>
    </row>
    <row r="984" spans="1:26" ht="15.75" customHeight="1" x14ac:dyDescent="0.25">
      <c r="A984" s="836"/>
      <c r="B984" s="836"/>
      <c r="C984" s="836"/>
      <c r="D984" s="837"/>
      <c r="E984" s="838"/>
      <c r="F984" s="839"/>
      <c r="G984" s="840"/>
      <c r="H984" s="775"/>
      <c r="I984" s="775"/>
      <c r="J984" s="775"/>
      <c r="K984" s="775"/>
      <c r="L984" s="775"/>
      <c r="M984" s="775"/>
      <c r="N984" s="775"/>
      <c r="O984" s="775"/>
      <c r="P984" s="775"/>
      <c r="Q984" s="775"/>
      <c r="R984" s="775"/>
      <c r="S984" s="775"/>
      <c r="T984" s="775"/>
      <c r="U984" s="775"/>
      <c r="V984" s="775"/>
      <c r="W984" s="775"/>
      <c r="X984" s="775"/>
      <c r="Y984" s="775"/>
      <c r="Z984" s="775"/>
    </row>
    <row r="985" spans="1:26" ht="15.75" customHeight="1" x14ac:dyDescent="0.25">
      <c r="A985" s="836"/>
      <c r="B985" s="836"/>
      <c r="C985" s="836"/>
      <c r="D985" s="837"/>
      <c r="E985" s="838"/>
      <c r="F985" s="839"/>
      <c r="G985" s="840"/>
      <c r="H985" s="775"/>
      <c r="I985" s="775"/>
      <c r="J985" s="775"/>
      <c r="K985" s="775"/>
      <c r="L985" s="775"/>
      <c r="M985" s="775"/>
      <c r="N985" s="775"/>
      <c r="O985" s="775"/>
      <c r="P985" s="775"/>
      <c r="Q985" s="775"/>
      <c r="R985" s="775"/>
      <c r="S985" s="775"/>
      <c r="T985" s="775"/>
      <c r="U985" s="775"/>
      <c r="V985" s="775"/>
      <c r="W985" s="775"/>
      <c r="X985" s="775"/>
      <c r="Y985" s="775"/>
      <c r="Z985" s="775"/>
    </row>
    <row r="986" spans="1:26" ht="15.75" customHeight="1" x14ac:dyDescent="0.25">
      <c r="A986" s="836"/>
      <c r="B986" s="836"/>
      <c r="C986" s="836"/>
      <c r="D986" s="837"/>
      <c r="E986" s="838"/>
      <c r="F986" s="839"/>
      <c r="G986" s="840"/>
      <c r="H986" s="775"/>
      <c r="I986" s="775"/>
      <c r="J986" s="775"/>
      <c r="K986" s="775"/>
      <c r="L986" s="775"/>
      <c r="M986" s="775"/>
      <c r="N986" s="775"/>
      <c r="O986" s="775"/>
      <c r="P986" s="775"/>
      <c r="Q986" s="775"/>
      <c r="R986" s="775"/>
      <c r="S986" s="775"/>
      <c r="T986" s="775"/>
      <c r="U986" s="775"/>
      <c r="V986" s="775"/>
      <c r="W986" s="775"/>
      <c r="X986" s="775"/>
      <c r="Y986" s="775"/>
      <c r="Z986" s="775"/>
    </row>
    <row r="987" spans="1:26" ht="15.75" customHeight="1" x14ac:dyDescent="0.25">
      <c r="A987" s="836"/>
      <c r="B987" s="836"/>
      <c r="C987" s="836"/>
      <c r="D987" s="837"/>
      <c r="E987" s="838"/>
      <c r="F987" s="839"/>
      <c r="G987" s="840"/>
      <c r="H987" s="775"/>
      <c r="I987" s="775"/>
      <c r="J987" s="775"/>
      <c r="K987" s="775"/>
      <c r="L987" s="775"/>
      <c r="M987" s="775"/>
      <c r="N987" s="775"/>
      <c r="O987" s="775"/>
      <c r="P987" s="775"/>
      <c r="Q987" s="775"/>
      <c r="R987" s="775"/>
      <c r="S987" s="775"/>
      <c r="T987" s="775"/>
      <c r="U987" s="775"/>
      <c r="V987" s="775"/>
      <c r="W987" s="775"/>
      <c r="X987" s="775"/>
      <c r="Y987" s="775"/>
      <c r="Z987" s="775"/>
    </row>
    <row r="988" spans="1:26" ht="15.75" customHeight="1" x14ac:dyDescent="0.25">
      <c r="A988" s="836"/>
      <c r="B988" s="836"/>
      <c r="C988" s="836"/>
      <c r="D988" s="837"/>
      <c r="E988" s="838"/>
      <c r="F988" s="839"/>
      <c r="G988" s="840"/>
      <c r="H988" s="775"/>
      <c r="I988" s="775"/>
      <c r="J988" s="775"/>
      <c r="K988" s="775"/>
      <c r="L988" s="775"/>
      <c r="M988" s="775"/>
      <c r="N988" s="775"/>
      <c r="O988" s="775"/>
      <c r="P988" s="775"/>
      <c r="Q988" s="775"/>
      <c r="R988" s="775"/>
      <c r="S988" s="775"/>
      <c r="T988" s="775"/>
      <c r="U988" s="775"/>
      <c r="V988" s="775"/>
      <c r="W988" s="775"/>
      <c r="X988" s="775"/>
      <c r="Y988" s="775"/>
      <c r="Z988" s="775"/>
    </row>
    <row r="989" spans="1:26" ht="15.75" customHeight="1" x14ac:dyDescent="0.25">
      <c r="A989" s="836"/>
      <c r="B989" s="836"/>
      <c r="C989" s="836"/>
      <c r="D989" s="837"/>
      <c r="E989" s="838"/>
      <c r="F989" s="839"/>
      <c r="G989" s="840"/>
      <c r="H989" s="775"/>
      <c r="I989" s="775"/>
      <c r="J989" s="775"/>
      <c r="K989" s="775"/>
      <c r="L989" s="775"/>
      <c r="M989" s="775"/>
      <c r="N989" s="775"/>
      <c r="O989" s="775"/>
      <c r="P989" s="775"/>
      <c r="Q989" s="775"/>
      <c r="R989" s="775"/>
      <c r="S989" s="775"/>
      <c r="T989" s="775"/>
      <c r="U989" s="775"/>
      <c r="V989" s="775"/>
      <c r="W989" s="775"/>
      <c r="X989" s="775"/>
      <c r="Y989" s="775"/>
      <c r="Z989" s="775"/>
    </row>
    <row r="990" spans="1:26" ht="15.75" customHeight="1" x14ac:dyDescent="0.25">
      <c r="A990" s="836"/>
      <c r="B990" s="836"/>
      <c r="C990" s="836"/>
      <c r="D990" s="837"/>
      <c r="E990" s="838"/>
      <c r="F990" s="839"/>
      <c r="G990" s="840"/>
      <c r="H990" s="775"/>
      <c r="I990" s="775"/>
      <c r="J990" s="775"/>
      <c r="K990" s="775"/>
      <c r="L990" s="775"/>
      <c r="M990" s="775"/>
      <c r="N990" s="775"/>
      <c r="O990" s="775"/>
      <c r="P990" s="775"/>
      <c r="Q990" s="775"/>
      <c r="R990" s="775"/>
      <c r="S990" s="775"/>
      <c r="T990" s="775"/>
      <c r="U990" s="775"/>
      <c r="V990" s="775"/>
      <c r="W990" s="775"/>
      <c r="X990" s="775"/>
      <c r="Y990" s="775"/>
      <c r="Z990" s="775"/>
    </row>
    <row r="991" spans="1:26" ht="15.75" customHeight="1" x14ac:dyDescent="0.25">
      <c r="A991" s="836"/>
      <c r="B991" s="836"/>
      <c r="C991" s="836"/>
      <c r="D991" s="837"/>
      <c r="E991" s="838"/>
      <c r="F991" s="839"/>
      <c r="G991" s="840"/>
      <c r="H991" s="775"/>
      <c r="I991" s="775"/>
      <c r="J991" s="775"/>
      <c r="K991" s="775"/>
      <c r="L991" s="775"/>
      <c r="M991" s="775"/>
      <c r="N991" s="775"/>
      <c r="O991" s="775"/>
      <c r="P991" s="775"/>
      <c r="Q991" s="775"/>
      <c r="R991" s="775"/>
      <c r="S991" s="775"/>
      <c r="T991" s="775"/>
      <c r="U991" s="775"/>
      <c r="V991" s="775"/>
      <c r="W991" s="775"/>
      <c r="X991" s="775"/>
      <c r="Y991" s="775"/>
      <c r="Z991" s="775"/>
    </row>
    <row r="992" spans="1:26" ht="15.75" customHeight="1" x14ac:dyDescent="0.25">
      <c r="A992" s="836"/>
      <c r="B992" s="836"/>
      <c r="C992" s="836"/>
      <c r="D992" s="837"/>
      <c r="E992" s="838"/>
      <c r="F992" s="839"/>
      <c r="G992" s="840"/>
      <c r="H992" s="775"/>
      <c r="I992" s="775"/>
      <c r="J992" s="775"/>
      <c r="K992" s="775"/>
      <c r="L992" s="775"/>
      <c r="M992" s="775"/>
      <c r="N992" s="775"/>
      <c r="O992" s="775"/>
      <c r="P992" s="775"/>
      <c r="Q992" s="775"/>
      <c r="R992" s="775"/>
      <c r="S992" s="775"/>
      <c r="T992" s="775"/>
      <c r="U992" s="775"/>
      <c r="V992" s="775"/>
      <c r="W992" s="775"/>
      <c r="X992" s="775"/>
      <c r="Y992" s="775"/>
      <c r="Z992" s="775"/>
    </row>
    <row r="993" spans="1:26" ht="15.75" customHeight="1" x14ac:dyDescent="0.25">
      <c r="A993" s="836"/>
      <c r="B993" s="836"/>
      <c r="C993" s="836"/>
      <c r="D993" s="837"/>
      <c r="E993" s="838"/>
      <c r="F993" s="839"/>
      <c r="G993" s="840"/>
      <c r="H993" s="775"/>
      <c r="I993" s="775"/>
      <c r="J993" s="775"/>
      <c r="K993" s="775"/>
      <c r="L993" s="775"/>
      <c r="M993" s="775"/>
      <c r="N993" s="775"/>
      <c r="O993" s="775"/>
      <c r="P993" s="775"/>
      <c r="Q993" s="775"/>
      <c r="R993" s="775"/>
      <c r="S993" s="775"/>
      <c r="T993" s="775"/>
      <c r="U993" s="775"/>
      <c r="V993" s="775"/>
      <c r="W993" s="775"/>
      <c r="X993" s="775"/>
      <c r="Y993" s="775"/>
      <c r="Z993" s="775"/>
    </row>
    <row r="994" spans="1:26" ht="15.75" customHeight="1" x14ac:dyDescent="0.25">
      <c r="A994" s="836"/>
      <c r="B994" s="836"/>
      <c r="C994" s="836"/>
      <c r="D994" s="837"/>
      <c r="E994" s="838"/>
      <c r="F994" s="839"/>
      <c r="G994" s="840"/>
      <c r="H994" s="775"/>
      <c r="I994" s="775"/>
      <c r="J994" s="775"/>
      <c r="K994" s="775"/>
      <c r="L994" s="775"/>
      <c r="M994" s="775"/>
      <c r="N994" s="775"/>
      <c r="O994" s="775"/>
      <c r="P994" s="775"/>
      <c r="Q994" s="775"/>
      <c r="R994" s="775"/>
      <c r="S994" s="775"/>
      <c r="T994" s="775"/>
      <c r="U994" s="775"/>
      <c r="V994" s="775"/>
      <c r="W994" s="775"/>
      <c r="X994" s="775"/>
      <c r="Y994" s="775"/>
      <c r="Z994" s="775"/>
    </row>
    <row r="995" spans="1:26" ht="15.75" customHeight="1" x14ac:dyDescent="0.25">
      <c r="A995" s="836"/>
      <c r="B995" s="836"/>
      <c r="C995" s="836"/>
      <c r="D995" s="837"/>
      <c r="E995" s="838"/>
      <c r="F995" s="839"/>
      <c r="G995" s="840"/>
      <c r="H995" s="775"/>
      <c r="I995" s="775"/>
      <c r="J995" s="775"/>
      <c r="K995" s="775"/>
      <c r="L995" s="775"/>
      <c r="M995" s="775"/>
      <c r="N995" s="775"/>
      <c r="O995" s="775"/>
      <c r="P995" s="775"/>
      <c r="Q995" s="775"/>
      <c r="R995" s="775"/>
      <c r="S995" s="775"/>
      <c r="T995" s="775"/>
      <c r="U995" s="775"/>
      <c r="V995" s="775"/>
      <c r="W995" s="775"/>
      <c r="X995" s="775"/>
      <c r="Y995" s="775"/>
      <c r="Z995" s="775"/>
    </row>
    <row r="996" spans="1:26" ht="15.75" customHeight="1" x14ac:dyDescent="0.25">
      <c r="A996" s="836"/>
      <c r="B996" s="836"/>
      <c r="C996" s="836"/>
      <c r="D996" s="837"/>
      <c r="E996" s="838"/>
      <c r="F996" s="839"/>
      <c r="G996" s="840"/>
      <c r="H996" s="775"/>
      <c r="I996" s="775"/>
      <c r="J996" s="775"/>
      <c r="K996" s="775"/>
      <c r="L996" s="775"/>
      <c r="M996" s="775"/>
      <c r="N996" s="775"/>
      <c r="O996" s="775"/>
      <c r="P996" s="775"/>
      <c r="Q996" s="775"/>
      <c r="R996" s="775"/>
      <c r="S996" s="775"/>
      <c r="T996" s="775"/>
      <c r="U996" s="775"/>
      <c r="V996" s="775"/>
      <c r="W996" s="775"/>
      <c r="X996" s="775"/>
      <c r="Y996" s="775"/>
      <c r="Z996" s="775"/>
    </row>
    <row r="997" spans="1:26" ht="15.75" customHeight="1" x14ac:dyDescent="0.25">
      <c r="A997" s="836"/>
      <c r="B997" s="836"/>
      <c r="C997" s="836"/>
      <c r="D997" s="837"/>
      <c r="E997" s="838"/>
      <c r="F997" s="839"/>
      <c r="G997" s="840"/>
      <c r="H997" s="775"/>
      <c r="I997" s="775"/>
      <c r="J997" s="775"/>
      <c r="K997" s="775"/>
      <c r="L997" s="775"/>
      <c r="M997" s="775"/>
      <c r="N997" s="775"/>
      <c r="O997" s="775"/>
      <c r="P997" s="775"/>
      <c r="Q997" s="775"/>
      <c r="R997" s="775"/>
      <c r="S997" s="775"/>
      <c r="T997" s="775"/>
      <c r="U997" s="775"/>
      <c r="V997" s="775"/>
      <c r="W997" s="775"/>
      <c r="X997" s="775"/>
      <c r="Y997" s="775"/>
      <c r="Z997" s="775"/>
    </row>
    <row r="998" spans="1:26" ht="15.75" customHeight="1" x14ac:dyDescent="0.25">
      <c r="A998" s="836"/>
      <c r="B998" s="836"/>
      <c r="C998" s="836"/>
      <c r="D998" s="837"/>
      <c r="E998" s="838"/>
      <c r="F998" s="839"/>
      <c r="G998" s="840"/>
      <c r="H998" s="775"/>
      <c r="I998" s="775"/>
      <c r="J998" s="775"/>
      <c r="K998" s="775"/>
      <c r="L998" s="775"/>
      <c r="M998" s="775"/>
      <c r="N998" s="775"/>
      <c r="O998" s="775"/>
      <c r="P998" s="775"/>
      <c r="Q998" s="775"/>
      <c r="R998" s="775"/>
      <c r="S998" s="775"/>
      <c r="T998" s="775"/>
      <c r="U998" s="775"/>
      <c r="V998" s="775"/>
      <c r="W998" s="775"/>
      <c r="X998" s="775"/>
      <c r="Y998" s="775"/>
      <c r="Z998" s="775"/>
    </row>
    <row r="999" spans="1:26" ht="15.75" customHeight="1" x14ac:dyDescent="0.25">
      <c r="A999" s="836"/>
      <c r="B999" s="836"/>
      <c r="C999" s="836"/>
      <c r="D999" s="837"/>
      <c r="E999" s="838"/>
      <c r="F999" s="839"/>
      <c r="G999" s="840"/>
      <c r="H999" s="775"/>
      <c r="I999" s="775"/>
      <c r="J999" s="775"/>
      <c r="K999" s="775"/>
      <c r="L999" s="775"/>
      <c r="M999" s="775"/>
      <c r="N999" s="775"/>
      <c r="O999" s="775"/>
      <c r="P999" s="775"/>
      <c r="Q999" s="775"/>
      <c r="R999" s="775"/>
      <c r="S999" s="775"/>
      <c r="T999" s="775"/>
      <c r="U999" s="775"/>
      <c r="V999" s="775"/>
      <c r="W999" s="775"/>
      <c r="X999" s="775"/>
      <c r="Y999" s="775"/>
      <c r="Z999" s="775"/>
    </row>
    <row r="1000" spans="1:26" ht="15.75" customHeight="1" x14ac:dyDescent="0.25">
      <c r="A1000" s="836"/>
      <c r="B1000" s="836"/>
      <c r="C1000" s="836"/>
      <c r="D1000" s="837"/>
      <c r="E1000" s="838"/>
      <c r="F1000" s="839"/>
      <c r="G1000" s="840"/>
      <c r="H1000" s="775"/>
      <c r="I1000" s="775"/>
      <c r="J1000" s="775"/>
      <c r="K1000" s="775"/>
      <c r="L1000" s="775"/>
      <c r="M1000" s="775"/>
      <c r="N1000" s="775"/>
      <c r="O1000" s="775"/>
      <c r="P1000" s="775"/>
      <c r="Q1000" s="775"/>
      <c r="R1000" s="775"/>
      <c r="S1000" s="775"/>
      <c r="T1000" s="775"/>
      <c r="U1000" s="775"/>
      <c r="V1000" s="775"/>
      <c r="W1000" s="775"/>
      <c r="X1000" s="775"/>
      <c r="Y1000" s="775"/>
      <c r="Z1000" s="775"/>
    </row>
    <row r="1001" spans="1:26" ht="15.75" customHeight="1" x14ac:dyDescent="0.25">
      <c r="A1001" s="836"/>
      <c r="B1001" s="836"/>
      <c r="C1001" s="836"/>
      <c r="D1001" s="837"/>
      <c r="E1001" s="838"/>
      <c r="F1001" s="839"/>
      <c r="G1001" s="840"/>
      <c r="H1001" s="775"/>
      <c r="I1001" s="775"/>
      <c r="J1001" s="775"/>
      <c r="K1001" s="775"/>
      <c r="L1001" s="775"/>
      <c r="M1001" s="775"/>
      <c r="N1001" s="775"/>
      <c r="O1001" s="775"/>
      <c r="P1001" s="775"/>
      <c r="Q1001" s="775"/>
      <c r="R1001" s="775"/>
      <c r="S1001" s="775"/>
      <c r="T1001" s="775"/>
      <c r="U1001" s="775"/>
      <c r="V1001" s="775"/>
      <c r="W1001" s="775"/>
      <c r="X1001" s="775"/>
      <c r="Y1001" s="775"/>
      <c r="Z1001" s="775"/>
    </row>
    <row r="1002" spans="1:26" ht="15.75" customHeight="1" x14ac:dyDescent="0.25">
      <c r="A1002" s="836"/>
      <c r="B1002" s="836"/>
      <c r="C1002" s="836"/>
      <c r="D1002" s="837"/>
      <c r="E1002" s="838"/>
      <c r="F1002" s="839"/>
      <c r="G1002" s="840"/>
      <c r="H1002" s="775"/>
      <c r="I1002" s="775"/>
      <c r="J1002" s="775"/>
      <c r="K1002" s="775"/>
      <c r="L1002" s="775"/>
      <c r="M1002" s="775"/>
      <c r="N1002" s="775"/>
      <c r="O1002" s="775"/>
      <c r="P1002" s="775"/>
      <c r="Q1002" s="775"/>
      <c r="R1002" s="775"/>
      <c r="S1002" s="775"/>
      <c r="T1002" s="775"/>
      <c r="U1002" s="775"/>
      <c r="V1002" s="775"/>
      <c r="W1002" s="775"/>
      <c r="X1002" s="775"/>
      <c r="Y1002" s="775"/>
      <c r="Z1002" s="775"/>
    </row>
    <row r="1003" spans="1:26" ht="15.75" customHeight="1" x14ac:dyDescent="0.25">
      <c r="A1003" s="836"/>
      <c r="B1003" s="836"/>
      <c r="C1003" s="836"/>
      <c r="D1003" s="837"/>
      <c r="E1003" s="838"/>
      <c r="F1003" s="839"/>
      <c r="G1003" s="840"/>
      <c r="H1003" s="775"/>
      <c r="I1003" s="775"/>
      <c r="J1003" s="775"/>
      <c r="K1003" s="775"/>
      <c r="L1003" s="775"/>
      <c r="M1003" s="775"/>
      <c r="N1003" s="775"/>
      <c r="O1003" s="775"/>
      <c r="P1003" s="775"/>
      <c r="Q1003" s="775"/>
      <c r="R1003" s="775"/>
      <c r="S1003" s="775"/>
      <c r="T1003" s="775"/>
      <c r="U1003" s="775"/>
      <c r="V1003" s="775"/>
      <c r="W1003" s="775"/>
      <c r="X1003" s="775"/>
      <c r="Y1003" s="775"/>
      <c r="Z1003" s="775"/>
    </row>
    <row r="1004" spans="1:26" ht="15.75" customHeight="1" x14ac:dyDescent="0.25">
      <c r="A1004" s="836"/>
      <c r="B1004" s="836"/>
      <c r="C1004" s="836"/>
      <c r="D1004" s="837"/>
      <c r="E1004" s="838"/>
      <c r="F1004" s="839"/>
      <c r="G1004" s="840"/>
      <c r="H1004" s="775"/>
      <c r="I1004" s="775"/>
      <c r="J1004" s="775"/>
      <c r="K1004" s="775"/>
      <c r="L1004" s="775"/>
      <c r="M1004" s="775"/>
      <c r="N1004" s="775"/>
      <c r="O1004" s="775"/>
      <c r="P1004" s="775"/>
      <c r="Q1004" s="775"/>
      <c r="R1004" s="775"/>
      <c r="S1004" s="775"/>
      <c r="T1004" s="775"/>
      <c r="U1004" s="775"/>
      <c r="V1004" s="775"/>
      <c r="W1004" s="775"/>
      <c r="X1004" s="775"/>
      <c r="Y1004" s="775"/>
      <c r="Z1004" s="775"/>
    </row>
    <row r="1005" spans="1:26" ht="15.75" customHeight="1" x14ac:dyDescent="0.25">
      <c r="A1005" s="836"/>
      <c r="B1005" s="836"/>
      <c r="C1005" s="836"/>
      <c r="D1005" s="837"/>
      <c r="E1005" s="838"/>
      <c r="F1005" s="839"/>
      <c r="G1005" s="840"/>
      <c r="H1005" s="775"/>
      <c r="I1005" s="775"/>
      <c r="J1005" s="775"/>
      <c r="K1005" s="775"/>
      <c r="L1005" s="775"/>
      <c r="M1005" s="775"/>
      <c r="N1005" s="775"/>
      <c r="O1005" s="775"/>
      <c r="P1005" s="775"/>
      <c r="Q1005" s="775"/>
      <c r="R1005" s="775"/>
      <c r="S1005" s="775"/>
      <c r="T1005" s="775"/>
      <c r="U1005" s="775"/>
      <c r="V1005" s="775"/>
      <c r="W1005" s="775"/>
      <c r="X1005" s="775"/>
      <c r="Y1005" s="775"/>
      <c r="Z1005" s="775"/>
    </row>
    <row r="1006" spans="1:26" ht="15.75" customHeight="1" x14ac:dyDescent="0.25">
      <c r="A1006" s="836"/>
      <c r="B1006" s="836"/>
      <c r="C1006" s="836"/>
      <c r="D1006" s="837"/>
      <c r="E1006" s="838"/>
      <c r="F1006" s="839"/>
      <c r="G1006" s="840"/>
      <c r="H1006" s="775"/>
      <c r="I1006" s="775"/>
      <c r="J1006" s="775"/>
      <c r="K1006" s="775"/>
      <c r="L1006" s="775"/>
      <c r="M1006" s="775"/>
      <c r="N1006" s="775"/>
      <c r="O1006" s="775"/>
      <c r="P1006" s="775"/>
      <c r="Q1006" s="775"/>
      <c r="R1006" s="775"/>
      <c r="S1006" s="775"/>
      <c r="T1006" s="775"/>
      <c r="U1006" s="775"/>
      <c r="V1006" s="775"/>
      <c r="W1006" s="775"/>
      <c r="X1006" s="775"/>
      <c r="Y1006" s="775"/>
      <c r="Z1006" s="775"/>
    </row>
    <row r="1007" spans="1:26" ht="15.75" customHeight="1" x14ac:dyDescent="0.25">
      <c r="A1007" s="836"/>
      <c r="B1007" s="836"/>
      <c r="C1007" s="836"/>
      <c r="D1007" s="837"/>
      <c r="E1007" s="838"/>
      <c r="F1007" s="839"/>
      <c r="G1007" s="840"/>
      <c r="H1007" s="775"/>
      <c r="I1007" s="775"/>
      <c r="J1007" s="775"/>
      <c r="K1007" s="775"/>
      <c r="L1007" s="775"/>
      <c r="M1007" s="775"/>
      <c r="N1007" s="775"/>
      <c r="O1007" s="775"/>
      <c r="P1007" s="775"/>
      <c r="Q1007" s="775"/>
      <c r="R1007" s="775"/>
      <c r="S1007" s="775"/>
      <c r="T1007" s="775"/>
      <c r="U1007" s="775"/>
      <c r="V1007" s="775"/>
      <c r="W1007" s="775"/>
      <c r="X1007" s="775"/>
      <c r="Y1007" s="775"/>
      <c r="Z1007" s="775"/>
    </row>
    <row r="1008" spans="1:26" ht="15.75" customHeight="1" x14ac:dyDescent="0.25">
      <c r="A1008" s="836"/>
      <c r="B1008" s="836"/>
      <c r="C1008" s="836"/>
      <c r="D1008" s="837"/>
      <c r="E1008" s="838"/>
      <c r="F1008" s="839"/>
      <c r="G1008" s="840"/>
      <c r="H1008" s="775"/>
      <c r="I1008" s="775"/>
      <c r="J1008" s="775"/>
      <c r="K1008" s="775"/>
      <c r="L1008" s="775"/>
      <c r="M1008" s="775"/>
      <c r="N1008" s="775"/>
      <c r="O1008" s="775"/>
      <c r="P1008" s="775"/>
      <c r="Q1008" s="775"/>
      <c r="R1008" s="775"/>
      <c r="S1008" s="775"/>
      <c r="T1008" s="775"/>
      <c r="U1008" s="775"/>
      <c r="V1008" s="775"/>
      <c r="W1008" s="775"/>
      <c r="X1008" s="775"/>
      <c r="Y1008" s="775"/>
      <c r="Z1008" s="775"/>
    </row>
    <row r="1009" spans="1:26" ht="15.75" customHeight="1" x14ac:dyDescent="0.25">
      <c r="A1009" s="836"/>
      <c r="B1009" s="836"/>
      <c r="C1009" s="836"/>
      <c r="D1009" s="837"/>
      <c r="E1009" s="838"/>
      <c r="F1009" s="839"/>
      <c r="G1009" s="840"/>
      <c r="H1009" s="775"/>
      <c r="I1009" s="775"/>
      <c r="J1009" s="775"/>
      <c r="K1009" s="775"/>
      <c r="L1009" s="775"/>
      <c r="M1009" s="775"/>
      <c r="N1009" s="775"/>
      <c r="O1009" s="775"/>
      <c r="P1009" s="775"/>
      <c r="Q1009" s="775"/>
      <c r="R1009" s="775"/>
      <c r="S1009" s="775"/>
      <c r="T1009" s="775"/>
      <c r="U1009" s="775"/>
      <c r="V1009" s="775"/>
      <c r="W1009" s="775"/>
      <c r="X1009" s="775"/>
      <c r="Y1009" s="775"/>
      <c r="Z1009" s="775"/>
    </row>
    <row r="1010" spans="1:26" ht="15.75" customHeight="1" x14ac:dyDescent="0.25">
      <c r="A1010" s="836"/>
      <c r="B1010" s="836"/>
      <c r="C1010" s="836"/>
      <c r="D1010" s="837"/>
      <c r="E1010" s="838"/>
      <c r="F1010" s="839"/>
      <c r="G1010" s="840"/>
      <c r="H1010" s="775"/>
      <c r="I1010" s="775"/>
      <c r="J1010" s="775"/>
      <c r="K1010" s="775"/>
      <c r="L1010" s="775"/>
      <c r="M1010" s="775"/>
      <c r="N1010" s="775"/>
      <c r="O1010" s="775"/>
      <c r="P1010" s="775"/>
      <c r="Q1010" s="775"/>
      <c r="R1010" s="775"/>
      <c r="S1010" s="775"/>
      <c r="T1010" s="775"/>
      <c r="U1010" s="775"/>
      <c r="V1010" s="775"/>
      <c r="W1010" s="775"/>
      <c r="X1010" s="775"/>
      <c r="Y1010" s="775"/>
      <c r="Z1010" s="775"/>
    </row>
    <row r="1011" spans="1:26" ht="15.75" customHeight="1" x14ac:dyDescent="0.25">
      <c r="A1011" s="836"/>
      <c r="B1011" s="836"/>
      <c r="C1011" s="836"/>
      <c r="D1011" s="837"/>
      <c r="E1011" s="838"/>
      <c r="F1011" s="839"/>
      <c r="G1011" s="840"/>
      <c r="H1011" s="775"/>
      <c r="I1011" s="775"/>
      <c r="J1011" s="775"/>
      <c r="K1011" s="775"/>
      <c r="L1011" s="775"/>
      <c r="M1011" s="775"/>
      <c r="N1011" s="775"/>
      <c r="O1011" s="775"/>
      <c r="P1011" s="775"/>
      <c r="Q1011" s="775"/>
      <c r="R1011" s="775"/>
      <c r="S1011" s="775"/>
      <c r="T1011" s="775"/>
      <c r="U1011" s="775"/>
      <c r="V1011" s="775"/>
      <c r="W1011" s="775"/>
      <c r="X1011" s="775"/>
      <c r="Y1011" s="775"/>
      <c r="Z1011" s="775"/>
    </row>
    <row r="1012" spans="1:26" ht="15.75" customHeight="1" x14ac:dyDescent="0.25">
      <c r="A1012" s="836"/>
      <c r="B1012" s="836"/>
      <c r="C1012" s="836"/>
      <c r="D1012" s="837"/>
      <c r="E1012" s="838"/>
      <c r="F1012" s="839"/>
      <c r="G1012" s="840"/>
      <c r="H1012" s="775"/>
      <c r="I1012" s="775"/>
      <c r="J1012" s="775"/>
      <c r="K1012" s="775"/>
      <c r="L1012" s="775"/>
      <c r="M1012" s="775"/>
      <c r="N1012" s="775"/>
      <c r="O1012" s="775"/>
      <c r="P1012" s="775"/>
      <c r="Q1012" s="775"/>
      <c r="R1012" s="775"/>
      <c r="S1012" s="775"/>
      <c r="T1012" s="775"/>
      <c r="U1012" s="775"/>
      <c r="V1012" s="775"/>
      <c r="W1012" s="775"/>
      <c r="X1012" s="775"/>
      <c r="Y1012" s="775"/>
      <c r="Z1012" s="775"/>
    </row>
    <row r="1013" spans="1:26" ht="15.75" customHeight="1" x14ac:dyDescent="0.25">
      <c r="A1013" s="836"/>
      <c r="B1013" s="836"/>
      <c r="C1013" s="836"/>
      <c r="D1013" s="837"/>
      <c r="E1013" s="838"/>
      <c r="F1013" s="839"/>
      <c r="G1013" s="840"/>
      <c r="H1013" s="775"/>
      <c r="I1013" s="775"/>
      <c r="J1013" s="775"/>
      <c r="K1013" s="775"/>
      <c r="L1013" s="775"/>
      <c r="M1013" s="775"/>
      <c r="N1013" s="775"/>
      <c r="O1013" s="775"/>
      <c r="P1013" s="775"/>
      <c r="Q1013" s="775"/>
      <c r="R1013" s="775"/>
      <c r="S1013" s="775"/>
      <c r="T1013" s="775"/>
      <c r="U1013" s="775"/>
      <c r="V1013" s="775"/>
      <c r="W1013" s="775"/>
      <c r="X1013" s="775"/>
      <c r="Y1013" s="775"/>
      <c r="Z1013" s="775"/>
    </row>
    <row r="1014" spans="1:26" ht="15.75" customHeight="1" x14ac:dyDescent="0.25">
      <c r="A1014" s="836"/>
      <c r="B1014" s="836"/>
      <c r="C1014" s="836"/>
      <c r="D1014" s="837"/>
      <c r="E1014" s="838"/>
      <c r="F1014" s="839"/>
      <c r="G1014" s="840"/>
      <c r="H1014" s="775"/>
      <c r="I1014" s="775"/>
      <c r="J1014" s="775"/>
      <c r="K1014" s="775"/>
      <c r="L1014" s="775"/>
      <c r="M1014" s="775"/>
      <c r="N1014" s="775"/>
      <c r="O1014" s="775"/>
      <c r="P1014" s="775"/>
      <c r="Q1014" s="775"/>
      <c r="R1014" s="775"/>
      <c r="S1014" s="775"/>
      <c r="T1014" s="775"/>
      <c r="U1014" s="775"/>
      <c r="V1014" s="775"/>
      <c r="W1014" s="775"/>
      <c r="X1014" s="775"/>
      <c r="Y1014" s="775"/>
      <c r="Z1014" s="775"/>
    </row>
    <row r="1015" spans="1:26" ht="15.75" customHeight="1" x14ac:dyDescent="0.25">
      <c r="A1015" s="836"/>
      <c r="B1015" s="836"/>
      <c r="C1015" s="836"/>
      <c r="D1015" s="837"/>
      <c r="E1015" s="838"/>
      <c r="F1015" s="839"/>
      <c r="G1015" s="840"/>
      <c r="H1015" s="775"/>
      <c r="I1015" s="775"/>
      <c r="J1015" s="775"/>
      <c r="K1015" s="775"/>
      <c r="L1015" s="775"/>
      <c r="M1015" s="775"/>
      <c r="N1015" s="775"/>
      <c r="O1015" s="775"/>
      <c r="P1015" s="775"/>
      <c r="Q1015" s="775"/>
      <c r="R1015" s="775"/>
      <c r="S1015" s="775"/>
      <c r="T1015" s="775"/>
      <c r="U1015" s="775"/>
      <c r="V1015" s="775"/>
      <c r="W1015" s="775"/>
      <c r="X1015" s="775"/>
      <c r="Y1015" s="775"/>
      <c r="Z1015" s="775"/>
    </row>
    <row r="1016" spans="1:26" ht="15.75" customHeight="1" x14ac:dyDescent="0.25">
      <c r="A1016" s="836"/>
      <c r="B1016" s="836"/>
      <c r="C1016" s="836"/>
      <c r="D1016" s="837"/>
      <c r="E1016" s="838"/>
      <c r="F1016" s="839"/>
      <c r="G1016" s="840"/>
      <c r="H1016" s="775"/>
      <c r="I1016" s="775"/>
      <c r="J1016" s="775"/>
      <c r="K1016" s="775"/>
      <c r="L1016" s="775"/>
      <c r="M1016" s="775"/>
      <c r="N1016" s="775"/>
      <c r="O1016" s="775"/>
      <c r="P1016" s="775"/>
      <c r="Q1016" s="775"/>
      <c r="R1016" s="775"/>
      <c r="S1016" s="775"/>
      <c r="T1016" s="775"/>
      <c r="U1016" s="775"/>
      <c r="V1016" s="775"/>
      <c r="W1016" s="775"/>
      <c r="X1016" s="775"/>
      <c r="Y1016" s="775"/>
      <c r="Z1016" s="775"/>
    </row>
    <row r="1017" spans="1:26" ht="15.75" customHeight="1" x14ac:dyDescent="0.25">
      <c r="A1017" s="836"/>
      <c r="B1017" s="836"/>
      <c r="C1017" s="836"/>
      <c r="D1017" s="837"/>
      <c r="E1017" s="838"/>
      <c r="F1017" s="839"/>
      <c r="G1017" s="840"/>
      <c r="H1017" s="775"/>
      <c r="I1017" s="775"/>
      <c r="J1017" s="775"/>
      <c r="K1017" s="775"/>
      <c r="L1017" s="775"/>
      <c r="M1017" s="775"/>
      <c r="N1017" s="775"/>
      <c r="O1017" s="775"/>
      <c r="P1017" s="775"/>
      <c r="Q1017" s="775"/>
      <c r="R1017" s="775"/>
      <c r="S1017" s="775"/>
      <c r="T1017" s="775"/>
      <c r="U1017" s="775"/>
      <c r="V1017" s="775"/>
      <c r="W1017" s="775"/>
      <c r="X1017" s="775"/>
      <c r="Y1017" s="775"/>
      <c r="Z1017" s="775"/>
    </row>
    <row r="1018" spans="1:26" ht="15.75" customHeight="1" x14ac:dyDescent="0.25">
      <c r="A1018" s="836"/>
      <c r="B1018" s="836"/>
      <c r="C1018" s="836"/>
      <c r="D1018" s="837"/>
      <c r="E1018" s="838"/>
      <c r="F1018" s="839"/>
      <c r="G1018" s="840"/>
      <c r="H1018" s="775"/>
      <c r="I1018" s="775"/>
      <c r="J1018" s="775"/>
      <c r="K1018" s="775"/>
      <c r="L1018" s="775"/>
      <c r="M1018" s="775"/>
      <c r="N1018" s="775"/>
      <c r="O1018" s="775"/>
      <c r="P1018" s="775"/>
      <c r="Q1018" s="775"/>
      <c r="R1018" s="775"/>
      <c r="S1018" s="775"/>
      <c r="T1018" s="775"/>
      <c r="U1018" s="775"/>
      <c r="V1018" s="775"/>
      <c r="W1018" s="775"/>
      <c r="X1018" s="775"/>
      <c r="Y1018" s="775"/>
      <c r="Z1018" s="775"/>
    </row>
    <row r="1019" spans="1:26" ht="15.75" customHeight="1" x14ac:dyDescent="0.25">
      <c r="A1019" s="836"/>
      <c r="B1019" s="836"/>
      <c r="C1019" s="836"/>
      <c r="D1019" s="837"/>
      <c r="E1019" s="838"/>
      <c r="F1019" s="839"/>
      <c r="G1019" s="840"/>
      <c r="H1019" s="775"/>
      <c r="I1019" s="775"/>
      <c r="J1019" s="775"/>
      <c r="K1019" s="775"/>
      <c r="L1019" s="775"/>
      <c r="M1019" s="775"/>
      <c r="N1019" s="775"/>
      <c r="O1019" s="775"/>
      <c r="P1019" s="775"/>
      <c r="Q1019" s="775"/>
      <c r="R1019" s="775"/>
      <c r="S1019" s="775"/>
      <c r="T1019" s="775"/>
      <c r="U1019" s="775"/>
      <c r="V1019" s="775"/>
      <c r="W1019" s="775"/>
      <c r="X1019" s="775"/>
      <c r="Y1019" s="775"/>
      <c r="Z1019" s="775"/>
    </row>
    <row r="1020" spans="1:26" ht="15.75" customHeight="1" x14ac:dyDescent="0.25">
      <c r="A1020" s="836"/>
      <c r="B1020" s="836"/>
      <c r="C1020" s="836"/>
      <c r="D1020" s="837"/>
      <c r="E1020" s="838"/>
      <c r="F1020" s="839"/>
      <c r="G1020" s="840"/>
      <c r="H1020" s="775"/>
      <c r="I1020" s="775"/>
      <c r="J1020" s="775"/>
      <c r="K1020" s="775"/>
      <c r="L1020" s="775"/>
      <c r="M1020" s="775"/>
      <c r="N1020" s="775"/>
      <c r="O1020" s="775"/>
      <c r="P1020" s="775"/>
      <c r="Q1020" s="775"/>
      <c r="R1020" s="775"/>
      <c r="S1020" s="775"/>
      <c r="T1020" s="775"/>
      <c r="U1020" s="775"/>
      <c r="V1020" s="775"/>
      <c r="W1020" s="775"/>
      <c r="X1020" s="775"/>
      <c r="Y1020" s="775"/>
      <c r="Z1020" s="775"/>
    </row>
    <row r="1021" spans="1:26" ht="15.75" customHeight="1" x14ac:dyDescent="0.25">
      <c r="A1021" s="836"/>
      <c r="B1021" s="836"/>
      <c r="C1021" s="836"/>
      <c r="D1021" s="837"/>
      <c r="E1021" s="838"/>
      <c r="F1021" s="839"/>
      <c r="G1021" s="840"/>
      <c r="H1021" s="775"/>
      <c r="I1021" s="775"/>
      <c r="J1021" s="775"/>
      <c r="K1021" s="775"/>
      <c r="L1021" s="775"/>
      <c r="M1021" s="775"/>
      <c r="N1021" s="775"/>
      <c r="O1021" s="775"/>
      <c r="P1021" s="775"/>
      <c r="Q1021" s="775"/>
      <c r="R1021" s="775"/>
      <c r="S1021" s="775"/>
      <c r="T1021" s="775"/>
      <c r="U1021" s="775"/>
      <c r="V1021" s="775"/>
      <c r="W1021" s="775"/>
      <c r="X1021" s="775"/>
      <c r="Y1021" s="775"/>
      <c r="Z1021" s="775"/>
    </row>
    <row r="1022" spans="1:26" ht="15.75" customHeight="1" x14ac:dyDescent="0.25">
      <c r="A1022" s="836"/>
      <c r="B1022" s="836"/>
      <c r="C1022" s="836"/>
      <c r="D1022" s="837"/>
      <c r="E1022" s="838"/>
      <c r="F1022" s="839"/>
      <c r="G1022" s="840"/>
      <c r="H1022" s="775"/>
      <c r="I1022" s="775"/>
      <c r="J1022" s="775"/>
      <c r="K1022" s="775"/>
      <c r="L1022" s="775"/>
      <c r="M1022" s="775"/>
      <c r="N1022" s="775"/>
      <c r="O1022" s="775"/>
      <c r="P1022" s="775"/>
      <c r="Q1022" s="775"/>
      <c r="R1022" s="775"/>
      <c r="S1022" s="775"/>
      <c r="T1022" s="775"/>
      <c r="U1022" s="775"/>
      <c r="V1022" s="775"/>
      <c r="W1022" s="775"/>
      <c r="X1022" s="775"/>
      <c r="Y1022" s="775"/>
      <c r="Z1022" s="775"/>
    </row>
    <row r="1023" spans="1:26" ht="15.75" customHeight="1" x14ac:dyDescent="0.25">
      <c r="A1023" s="836"/>
      <c r="B1023" s="836"/>
      <c r="C1023" s="836"/>
      <c r="D1023" s="837"/>
      <c r="E1023" s="838"/>
      <c r="F1023" s="839"/>
      <c r="G1023" s="840"/>
      <c r="H1023" s="775"/>
      <c r="I1023" s="775"/>
      <c r="J1023" s="775"/>
      <c r="K1023" s="775"/>
      <c r="L1023" s="775"/>
      <c r="M1023" s="775"/>
      <c r="N1023" s="775"/>
      <c r="O1023" s="775"/>
      <c r="P1023" s="775"/>
      <c r="Q1023" s="775"/>
      <c r="R1023" s="775"/>
      <c r="S1023" s="775"/>
      <c r="T1023" s="775"/>
      <c r="U1023" s="775"/>
      <c r="V1023" s="775"/>
      <c r="W1023" s="775"/>
      <c r="X1023" s="775"/>
      <c r="Y1023" s="775"/>
      <c r="Z1023" s="775"/>
    </row>
    <row r="1024" spans="1:26" ht="15.75" customHeight="1" x14ac:dyDescent="0.25">
      <c r="A1024" s="836"/>
      <c r="B1024" s="836"/>
      <c r="C1024" s="836"/>
      <c r="D1024" s="837"/>
      <c r="E1024" s="838"/>
      <c r="F1024" s="839"/>
      <c r="G1024" s="840"/>
      <c r="H1024" s="775"/>
      <c r="I1024" s="775"/>
      <c r="J1024" s="775"/>
      <c r="K1024" s="775"/>
      <c r="L1024" s="775"/>
      <c r="M1024" s="775"/>
      <c r="N1024" s="775"/>
      <c r="O1024" s="775"/>
      <c r="P1024" s="775"/>
      <c r="Q1024" s="775"/>
      <c r="R1024" s="775"/>
      <c r="S1024" s="775"/>
      <c r="T1024" s="775"/>
      <c r="U1024" s="775"/>
      <c r="V1024" s="775"/>
      <c r="W1024" s="775"/>
      <c r="X1024" s="775"/>
      <c r="Y1024" s="775"/>
      <c r="Z1024" s="775"/>
    </row>
    <row r="1025" spans="1:26" ht="15.75" customHeight="1" x14ac:dyDescent="0.25">
      <c r="A1025" s="836"/>
      <c r="B1025" s="836"/>
      <c r="C1025" s="836"/>
      <c r="D1025" s="837"/>
      <c r="E1025" s="838"/>
      <c r="F1025" s="839"/>
      <c r="G1025" s="840"/>
      <c r="H1025" s="775"/>
      <c r="I1025" s="775"/>
      <c r="J1025" s="775"/>
      <c r="K1025" s="775"/>
      <c r="L1025" s="775"/>
      <c r="M1025" s="775"/>
      <c r="N1025" s="775"/>
      <c r="O1025" s="775"/>
      <c r="P1025" s="775"/>
      <c r="Q1025" s="775"/>
      <c r="R1025" s="775"/>
      <c r="S1025" s="775"/>
      <c r="T1025" s="775"/>
      <c r="U1025" s="775"/>
      <c r="V1025" s="775"/>
      <c r="W1025" s="775"/>
      <c r="X1025" s="775"/>
      <c r="Y1025" s="775"/>
      <c r="Z1025" s="775"/>
    </row>
    <row r="1026" spans="1:26" ht="15.75" customHeight="1" x14ac:dyDescent="0.25">
      <c r="A1026" s="836"/>
      <c r="B1026" s="836"/>
      <c r="C1026" s="836"/>
      <c r="D1026" s="837"/>
      <c r="E1026" s="838"/>
      <c r="F1026" s="839"/>
      <c r="G1026" s="840"/>
      <c r="H1026" s="775"/>
      <c r="I1026" s="775"/>
      <c r="J1026" s="775"/>
      <c r="K1026" s="775"/>
      <c r="L1026" s="775"/>
      <c r="M1026" s="775"/>
      <c r="N1026" s="775"/>
      <c r="O1026" s="775"/>
      <c r="P1026" s="775"/>
      <c r="Q1026" s="775"/>
      <c r="R1026" s="775"/>
      <c r="S1026" s="775"/>
      <c r="T1026" s="775"/>
      <c r="U1026" s="775"/>
      <c r="V1026" s="775"/>
      <c r="W1026" s="775"/>
      <c r="X1026" s="775"/>
      <c r="Y1026" s="775"/>
      <c r="Z1026" s="775"/>
    </row>
    <row r="1027" spans="1:26" ht="15.75" customHeight="1" x14ac:dyDescent="0.25">
      <c r="A1027" s="836"/>
      <c r="B1027" s="836"/>
      <c r="C1027" s="836"/>
      <c r="D1027" s="837"/>
      <c r="E1027" s="838"/>
      <c r="F1027" s="839"/>
      <c r="G1027" s="840"/>
      <c r="H1027" s="775"/>
      <c r="I1027" s="775"/>
      <c r="J1027" s="775"/>
      <c r="K1027" s="775"/>
      <c r="L1027" s="775"/>
      <c r="M1027" s="775"/>
      <c r="N1027" s="775"/>
      <c r="O1027" s="775"/>
      <c r="P1027" s="775"/>
      <c r="Q1027" s="775"/>
      <c r="R1027" s="775"/>
      <c r="S1027" s="775"/>
      <c r="T1027" s="775"/>
      <c r="U1027" s="775"/>
      <c r="V1027" s="775"/>
      <c r="W1027" s="775"/>
      <c r="X1027" s="775"/>
      <c r="Y1027" s="775"/>
      <c r="Z1027" s="775"/>
    </row>
    <row r="1028" spans="1:26" ht="15.75" customHeight="1" x14ac:dyDescent="0.25">
      <c r="A1028" s="836"/>
      <c r="B1028" s="836"/>
      <c r="C1028" s="836"/>
      <c r="D1028" s="837"/>
      <c r="E1028" s="838"/>
      <c r="F1028" s="839"/>
      <c r="G1028" s="840"/>
      <c r="H1028" s="775"/>
      <c r="I1028" s="775"/>
      <c r="J1028" s="775"/>
      <c r="K1028" s="775"/>
      <c r="L1028" s="775"/>
      <c r="M1028" s="775"/>
      <c r="N1028" s="775"/>
      <c r="O1028" s="775"/>
      <c r="P1028" s="775"/>
      <c r="Q1028" s="775"/>
      <c r="R1028" s="775"/>
      <c r="S1028" s="775"/>
      <c r="T1028" s="775"/>
      <c r="U1028" s="775"/>
      <c r="V1028" s="775"/>
      <c r="W1028" s="775"/>
      <c r="X1028" s="775"/>
      <c r="Y1028" s="775"/>
      <c r="Z1028" s="775"/>
    </row>
    <row r="1029" spans="1:26" ht="15.75" customHeight="1" x14ac:dyDescent="0.25">
      <c r="A1029" s="836"/>
      <c r="B1029" s="836"/>
      <c r="C1029" s="836"/>
      <c r="D1029" s="837"/>
      <c r="E1029" s="838"/>
      <c r="F1029" s="839"/>
      <c r="G1029" s="840"/>
      <c r="H1029" s="775"/>
      <c r="I1029" s="775"/>
      <c r="J1029" s="775"/>
      <c r="K1029" s="775"/>
      <c r="L1029" s="775"/>
      <c r="M1029" s="775"/>
      <c r="N1029" s="775"/>
      <c r="O1029" s="775"/>
      <c r="P1029" s="775"/>
      <c r="Q1029" s="775"/>
      <c r="R1029" s="775"/>
      <c r="S1029" s="775"/>
      <c r="T1029" s="775"/>
      <c r="U1029" s="775"/>
      <c r="V1029" s="775"/>
      <c r="W1029" s="775"/>
      <c r="X1029" s="775"/>
      <c r="Y1029" s="775"/>
      <c r="Z1029" s="775"/>
    </row>
    <row r="1030" spans="1:26" ht="15.75" customHeight="1" x14ac:dyDescent="0.25">
      <c r="A1030" s="836"/>
      <c r="B1030" s="836"/>
      <c r="C1030" s="836"/>
      <c r="D1030" s="837"/>
      <c r="E1030" s="838"/>
      <c r="F1030" s="839"/>
      <c r="G1030" s="840"/>
      <c r="H1030" s="775"/>
      <c r="I1030" s="775"/>
      <c r="J1030" s="775"/>
      <c r="K1030" s="775"/>
      <c r="L1030" s="775"/>
      <c r="M1030" s="775"/>
      <c r="N1030" s="775"/>
      <c r="O1030" s="775"/>
      <c r="P1030" s="775"/>
      <c r="Q1030" s="775"/>
      <c r="R1030" s="775"/>
      <c r="S1030" s="775"/>
      <c r="T1030" s="775"/>
      <c r="U1030" s="775"/>
      <c r="V1030" s="775"/>
      <c r="W1030" s="775"/>
      <c r="X1030" s="775"/>
      <c r="Y1030" s="775"/>
      <c r="Z1030" s="775"/>
    </row>
    <row r="1031" spans="1:26" ht="15.75" customHeight="1" x14ac:dyDescent="0.25">
      <c r="A1031" s="836"/>
      <c r="B1031" s="836"/>
      <c r="C1031" s="836"/>
      <c r="D1031" s="837"/>
      <c r="E1031" s="838"/>
      <c r="F1031" s="839"/>
      <c r="G1031" s="840"/>
      <c r="H1031" s="775"/>
      <c r="I1031" s="775"/>
      <c r="J1031" s="775"/>
      <c r="K1031" s="775"/>
      <c r="L1031" s="775"/>
      <c r="M1031" s="775"/>
      <c r="N1031" s="775"/>
      <c r="O1031" s="775"/>
      <c r="P1031" s="775"/>
      <c r="Q1031" s="775"/>
      <c r="R1031" s="775"/>
      <c r="S1031" s="775"/>
      <c r="T1031" s="775"/>
      <c r="U1031" s="775"/>
      <c r="V1031" s="775"/>
      <c r="W1031" s="775"/>
      <c r="X1031" s="775"/>
      <c r="Y1031" s="775"/>
      <c r="Z1031" s="775"/>
    </row>
    <row r="1032" spans="1:26" ht="15.75" customHeight="1" x14ac:dyDescent="0.25">
      <c r="A1032" s="836"/>
      <c r="B1032" s="836"/>
      <c r="C1032" s="836"/>
      <c r="D1032" s="837"/>
      <c r="E1032" s="838"/>
      <c r="F1032" s="839"/>
      <c r="G1032" s="840"/>
      <c r="H1032" s="775"/>
      <c r="I1032" s="775"/>
      <c r="J1032" s="775"/>
      <c r="K1032" s="775"/>
      <c r="L1032" s="775"/>
      <c r="M1032" s="775"/>
      <c r="N1032" s="775"/>
      <c r="O1032" s="775"/>
      <c r="P1032" s="775"/>
      <c r="Q1032" s="775"/>
      <c r="R1032" s="775"/>
      <c r="S1032" s="775"/>
      <c r="T1032" s="775"/>
      <c r="U1032" s="775"/>
      <c r="V1032" s="775"/>
      <c r="W1032" s="775"/>
      <c r="X1032" s="775"/>
      <c r="Y1032" s="775"/>
      <c r="Z1032" s="775"/>
    </row>
    <row r="1033" spans="1:26" ht="15.75" customHeight="1" x14ac:dyDescent="0.25">
      <c r="A1033" s="836"/>
      <c r="B1033" s="836"/>
      <c r="C1033" s="836"/>
      <c r="D1033" s="837"/>
      <c r="E1033" s="838"/>
      <c r="F1033" s="839"/>
      <c r="G1033" s="840"/>
      <c r="H1033" s="775"/>
      <c r="I1033" s="775"/>
      <c r="J1033" s="775"/>
      <c r="K1033" s="775"/>
      <c r="L1033" s="775"/>
      <c r="M1033" s="775"/>
      <c r="N1033" s="775"/>
      <c r="O1033" s="775"/>
      <c r="P1033" s="775"/>
      <c r="Q1033" s="775"/>
      <c r="R1033" s="775"/>
      <c r="S1033" s="775"/>
      <c r="T1033" s="775"/>
      <c r="U1033" s="775"/>
      <c r="V1033" s="775"/>
      <c r="W1033" s="775"/>
      <c r="X1033" s="775"/>
      <c r="Y1033" s="775"/>
      <c r="Z1033" s="775"/>
    </row>
    <row r="1034" spans="1:26" ht="15.75" customHeight="1" x14ac:dyDescent="0.25">
      <c r="A1034" s="836"/>
      <c r="B1034" s="836"/>
      <c r="C1034" s="836"/>
      <c r="D1034" s="837"/>
      <c r="E1034" s="838"/>
      <c r="F1034" s="839"/>
      <c r="G1034" s="840"/>
      <c r="H1034" s="775"/>
      <c r="I1034" s="775"/>
      <c r="J1034" s="775"/>
      <c r="K1034" s="775"/>
      <c r="L1034" s="775"/>
      <c r="M1034" s="775"/>
      <c r="N1034" s="775"/>
      <c r="O1034" s="775"/>
      <c r="P1034" s="775"/>
      <c r="Q1034" s="775"/>
      <c r="R1034" s="775"/>
      <c r="S1034" s="775"/>
      <c r="T1034" s="775"/>
      <c r="U1034" s="775"/>
      <c r="V1034" s="775"/>
      <c r="W1034" s="775"/>
      <c r="X1034" s="775"/>
      <c r="Y1034" s="775"/>
      <c r="Z1034" s="775"/>
    </row>
    <row r="1035" spans="1:26" ht="15.75" customHeight="1" x14ac:dyDescent="0.25">
      <c r="A1035" s="836"/>
      <c r="B1035" s="836"/>
      <c r="C1035" s="836"/>
      <c r="D1035" s="837"/>
      <c r="E1035" s="838"/>
      <c r="F1035" s="839"/>
      <c r="G1035" s="840"/>
      <c r="H1035" s="775"/>
      <c r="I1035" s="775"/>
      <c r="J1035" s="775"/>
      <c r="K1035" s="775"/>
      <c r="L1035" s="775"/>
      <c r="M1035" s="775"/>
      <c r="N1035" s="775"/>
      <c r="O1035" s="775"/>
      <c r="P1035" s="775"/>
      <c r="Q1035" s="775"/>
      <c r="R1035" s="775"/>
      <c r="S1035" s="775"/>
      <c r="T1035" s="775"/>
      <c r="U1035" s="775"/>
      <c r="V1035" s="775"/>
      <c r="W1035" s="775"/>
      <c r="X1035" s="775"/>
      <c r="Y1035" s="775"/>
      <c r="Z1035" s="775"/>
    </row>
    <row r="1036" spans="1:26" ht="15.75" customHeight="1" x14ac:dyDescent="0.25">
      <c r="A1036" s="836"/>
      <c r="B1036" s="836"/>
      <c r="C1036" s="836"/>
      <c r="D1036" s="837"/>
      <c r="E1036" s="838"/>
      <c r="F1036" s="839"/>
      <c r="G1036" s="840"/>
      <c r="H1036" s="775"/>
      <c r="I1036" s="775"/>
      <c r="J1036" s="775"/>
      <c r="K1036" s="775"/>
      <c r="L1036" s="775"/>
      <c r="M1036" s="775"/>
      <c r="N1036" s="775"/>
      <c r="O1036" s="775"/>
      <c r="P1036" s="775"/>
      <c r="Q1036" s="775"/>
      <c r="R1036" s="775"/>
      <c r="S1036" s="775"/>
      <c r="T1036" s="775"/>
      <c r="U1036" s="775"/>
      <c r="V1036" s="775"/>
      <c r="W1036" s="775"/>
      <c r="X1036" s="775"/>
      <c r="Y1036" s="775"/>
      <c r="Z1036" s="775"/>
    </row>
    <row r="1037" spans="1:26" ht="15.75" customHeight="1" x14ac:dyDescent="0.25">
      <c r="A1037" s="836"/>
      <c r="B1037" s="836"/>
      <c r="C1037" s="836"/>
      <c r="D1037" s="837"/>
      <c r="E1037" s="838"/>
      <c r="F1037" s="839"/>
      <c r="G1037" s="840"/>
      <c r="H1037" s="775"/>
      <c r="I1037" s="775"/>
      <c r="J1037" s="775"/>
      <c r="K1037" s="775"/>
      <c r="L1037" s="775"/>
      <c r="M1037" s="775"/>
      <c r="N1037" s="775"/>
      <c r="O1037" s="775"/>
      <c r="P1037" s="775"/>
      <c r="Q1037" s="775"/>
      <c r="R1037" s="775"/>
      <c r="S1037" s="775"/>
      <c r="T1037" s="775"/>
      <c r="U1037" s="775"/>
      <c r="V1037" s="775"/>
      <c r="W1037" s="775"/>
      <c r="X1037" s="775"/>
      <c r="Y1037" s="775"/>
      <c r="Z1037" s="775"/>
    </row>
    <row r="1038" spans="1:26" ht="15.75" customHeight="1" x14ac:dyDescent="0.25">
      <c r="A1038" s="836"/>
      <c r="B1038" s="836"/>
      <c r="C1038" s="836"/>
      <c r="D1038" s="837"/>
      <c r="E1038" s="838"/>
      <c r="F1038" s="839"/>
      <c r="G1038" s="840"/>
      <c r="H1038" s="775"/>
      <c r="I1038" s="775"/>
      <c r="J1038" s="775"/>
      <c r="K1038" s="775"/>
      <c r="L1038" s="775"/>
      <c r="M1038" s="775"/>
      <c r="N1038" s="775"/>
      <c r="O1038" s="775"/>
      <c r="P1038" s="775"/>
      <c r="Q1038" s="775"/>
      <c r="R1038" s="775"/>
      <c r="S1038" s="775"/>
      <c r="T1038" s="775"/>
      <c r="U1038" s="775"/>
      <c r="V1038" s="775"/>
      <c r="W1038" s="775"/>
      <c r="X1038" s="775"/>
      <c r="Y1038" s="775"/>
      <c r="Z1038" s="775"/>
    </row>
    <row r="1039" spans="1:26" ht="15.75" customHeight="1" x14ac:dyDescent="0.25">
      <c r="A1039" s="836"/>
      <c r="B1039" s="836"/>
      <c r="C1039" s="836"/>
      <c r="D1039" s="837"/>
      <c r="E1039" s="838"/>
      <c r="F1039" s="839"/>
      <c r="G1039" s="840"/>
      <c r="H1039" s="775"/>
      <c r="I1039" s="775"/>
      <c r="J1039" s="775"/>
      <c r="K1039" s="775"/>
      <c r="L1039" s="775"/>
      <c r="M1039" s="775"/>
      <c r="N1039" s="775"/>
      <c r="O1039" s="775"/>
      <c r="P1039" s="775"/>
      <c r="Q1039" s="775"/>
      <c r="R1039" s="775"/>
      <c r="S1039" s="775"/>
      <c r="T1039" s="775"/>
      <c r="U1039" s="775"/>
      <c r="V1039" s="775"/>
      <c r="W1039" s="775"/>
      <c r="X1039" s="775"/>
      <c r="Y1039" s="775"/>
      <c r="Z1039" s="775"/>
    </row>
    <row r="1040" spans="1:26" ht="15.75" customHeight="1" x14ac:dyDescent="0.25">
      <c r="A1040" s="836"/>
      <c r="B1040" s="836"/>
      <c r="C1040" s="836"/>
      <c r="D1040" s="837"/>
      <c r="E1040" s="838"/>
      <c r="F1040" s="839"/>
      <c r="G1040" s="840"/>
      <c r="H1040" s="775"/>
      <c r="I1040" s="775"/>
      <c r="J1040" s="775"/>
      <c r="K1040" s="775"/>
      <c r="L1040" s="775"/>
      <c r="M1040" s="775"/>
      <c r="N1040" s="775"/>
      <c r="O1040" s="775"/>
      <c r="P1040" s="775"/>
      <c r="Q1040" s="775"/>
      <c r="R1040" s="775"/>
      <c r="S1040" s="775"/>
      <c r="T1040" s="775"/>
      <c r="U1040" s="775"/>
      <c r="V1040" s="775"/>
      <c r="W1040" s="775"/>
      <c r="X1040" s="775"/>
      <c r="Y1040" s="775"/>
      <c r="Z1040" s="775"/>
    </row>
    <row r="1041" spans="1:26" ht="15.75" customHeight="1" x14ac:dyDescent="0.25">
      <c r="A1041" s="836"/>
      <c r="B1041" s="836"/>
      <c r="C1041" s="836"/>
      <c r="D1041" s="837"/>
      <c r="E1041" s="838"/>
      <c r="F1041" s="839"/>
      <c r="G1041" s="840"/>
      <c r="H1041" s="775"/>
      <c r="I1041" s="775"/>
      <c r="J1041" s="775"/>
      <c r="K1041" s="775"/>
      <c r="L1041" s="775"/>
      <c r="M1041" s="775"/>
      <c r="N1041" s="775"/>
      <c r="O1041" s="775"/>
      <c r="P1041" s="775"/>
      <c r="Q1041" s="775"/>
      <c r="R1041" s="775"/>
      <c r="S1041" s="775"/>
      <c r="T1041" s="775"/>
      <c r="U1041" s="775"/>
      <c r="V1041" s="775"/>
      <c r="W1041" s="775"/>
      <c r="X1041" s="775"/>
      <c r="Y1041" s="775"/>
      <c r="Z1041" s="775"/>
    </row>
    <row r="1042" spans="1:26" ht="15.75" customHeight="1" x14ac:dyDescent="0.25">
      <c r="A1042" s="836"/>
      <c r="B1042" s="836"/>
      <c r="C1042" s="836"/>
      <c r="D1042" s="837"/>
      <c r="E1042" s="838"/>
      <c r="F1042" s="839"/>
      <c r="G1042" s="840"/>
      <c r="H1042" s="775"/>
      <c r="I1042" s="775"/>
      <c r="J1042" s="775"/>
      <c r="K1042" s="775"/>
      <c r="L1042" s="775"/>
      <c r="M1042" s="775"/>
      <c r="N1042" s="775"/>
      <c r="O1042" s="775"/>
      <c r="P1042" s="775"/>
      <c r="Q1042" s="775"/>
      <c r="R1042" s="775"/>
      <c r="S1042" s="775"/>
      <c r="T1042" s="775"/>
      <c r="U1042" s="775"/>
      <c r="V1042" s="775"/>
      <c r="W1042" s="775"/>
      <c r="X1042" s="775"/>
      <c r="Y1042" s="775"/>
      <c r="Z1042" s="775"/>
    </row>
    <row r="1043" spans="1:26" ht="15.75" customHeight="1" x14ac:dyDescent="0.25">
      <c r="A1043" s="836"/>
      <c r="B1043" s="836"/>
      <c r="C1043" s="836"/>
      <c r="D1043" s="837"/>
      <c r="E1043" s="838"/>
      <c r="F1043" s="839"/>
      <c r="G1043" s="840"/>
      <c r="H1043" s="775"/>
      <c r="I1043" s="775"/>
      <c r="J1043" s="775"/>
      <c r="K1043" s="775"/>
      <c r="L1043" s="775"/>
      <c r="M1043" s="775"/>
      <c r="N1043" s="775"/>
      <c r="O1043" s="775"/>
      <c r="P1043" s="775"/>
      <c r="Q1043" s="775"/>
      <c r="R1043" s="775"/>
      <c r="S1043" s="775"/>
      <c r="T1043" s="775"/>
      <c r="U1043" s="775"/>
      <c r="V1043" s="775"/>
      <c r="W1043" s="775"/>
      <c r="X1043" s="775"/>
      <c r="Y1043" s="775"/>
      <c r="Z1043" s="775"/>
    </row>
    <row r="1044" spans="1:26" ht="15.75" customHeight="1" x14ac:dyDescent="0.25">
      <c r="A1044" s="836"/>
      <c r="B1044" s="836"/>
      <c r="C1044" s="836"/>
      <c r="D1044" s="837"/>
      <c r="E1044" s="838"/>
      <c r="F1044" s="839"/>
      <c r="G1044" s="840"/>
      <c r="H1044" s="775"/>
      <c r="I1044" s="775"/>
      <c r="J1044" s="775"/>
      <c r="K1044" s="775"/>
      <c r="L1044" s="775"/>
      <c r="M1044" s="775"/>
      <c r="N1044" s="775"/>
      <c r="O1044" s="775"/>
      <c r="P1044" s="775"/>
      <c r="Q1044" s="775"/>
      <c r="R1044" s="775"/>
      <c r="S1044" s="775"/>
      <c r="T1044" s="775"/>
      <c r="U1044" s="775"/>
      <c r="V1044" s="775"/>
      <c r="W1044" s="775"/>
      <c r="X1044" s="775"/>
      <c r="Y1044" s="775"/>
      <c r="Z1044" s="775"/>
    </row>
    <row r="1045" spans="1:26" ht="15.75" customHeight="1" x14ac:dyDescent="0.25">
      <c r="A1045" s="836"/>
      <c r="B1045" s="836"/>
      <c r="C1045" s="836"/>
      <c r="D1045" s="837"/>
      <c r="E1045" s="838"/>
      <c r="F1045" s="839"/>
      <c r="G1045" s="840"/>
      <c r="H1045" s="775"/>
      <c r="I1045" s="775"/>
      <c r="J1045" s="775"/>
      <c r="K1045" s="775"/>
      <c r="L1045" s="775"/>
      <c r="M1045" s="775"/>
      <c r="N1045" s="775"/>
      <c r="O1045" s="775"/>
      <c r="P1045" s="775"/>
      <c r="Q1045" s="775"/>
      <c r="R1045" s="775"/>
      <c r="S1045" s="775"/>
      <c r="T1045" s="775"/>
      <c r="U1045" s="775"/>
      <c r="V1045" s="775"/>
      <c r="W1045" s="775"/>
      <c r="X1045" s="775"/>
      <c r="Y1045" s="775"/>
      <c r="Z1045" s="775"/>
    </row>
    <row r="1046" spans="1:26" ht="15.75" customHeight="1" x14ac:dyDescent="0.25">
      <c r="A1046" s="836"/>
      <c r="B1046" s="836"/>
      <c r="C1046" s="836"/>
      <c r="D1046" s="837"/>
      <c r="E1046" s="838"/>
      <c r="F1046" s="839"/>
      <c r="G1046" s="840"/>
      <c r="H1046" s="775"/>
      <c r="I1046" s="775"/>
      <c r="J1046" s="775"/>
      <c r="K1046" s="775"/>
      <c r="L1046" s="775"/>
      <c r="M1046" s="775"/>
      <c r="N1046" s="775"/>
      <c r="O1046" s="775"/>
      <c r="P1046" s="775"/>
      <c r="Q1046" s="775"/>
      <c r="R1046" s="775"/>
      <c r="S1046" s="775"/>
      <c r="T1046" s="775"/>
      <c r="U1046" s="775"/>
      <c r="V1046" s="775"/>
      <c r="W1046" s="775"/>
      <c r="X1046" s="775"/>
      <c r="Y1046" s="775"/>
      <c r="Z1046" s="775"/>
    </row>
    <row r="1047" spans="1:26" ht="15.75" customHeight="1" x14ac:dyDescent="0.25">
      <c r="A1047" s="836"/>
      <c r="B1047" s="836"/>
      <c r="C1047" s="836"/>
      <c r="D1047" s="837"/>
      <c r="E1047" s="838"/>
      <c r="F1047" s="839"/>
      <c r="G1047" s="840"/>
      <c r="H1047" s="775"/>
      <c r="I1047" s="775"/>
      <c r="J1047" s="775"/>
      <c r="K1047" s="775"/>
      <c r="L1047" s="775"/>
      <c r="M1047" s="775"/>
      <c r="N1047" s="775"/>
      <c r="O1047" s="775"/>
      <c r="P1047" s="775"/>
      <c r="Q1047" s="775"/>
      <c r="R1047" s="775"/>
      <c r="S1047" s="775"/>
      <c r="T1047" s="775"/>
      <c r="U1047" s="775"/>
      <c r="V1047" s="775"/>
      <c r="W1047" s="775"/>
      <c r="X1047" s="775"/>
      <c r="Y1047" s="775"/>
      <c r="Z1047" s="775"/>
    </row>
    <row r="1048" spans="1:26" ht="15.75" customHeight="1" x14ac:dyDescent="0.25">
      <c r="A1048" s="836"/>
      <c r="B1048" s="836"/>
      <c r="C1048" s="836"/>
      <c r="D1048" s="837"/>
      <c r="E1048" s="838"/>
      <c r="F1048" s="839"/>
      <c r="G1048" s="840"/>
      <c r="H1048" s="775"/>
      <c r="I1048" s="775"/>
      <c r="J1048" s="775"/>
      <c r="K1048" s="775"/>
      <c r="L1048" s="775"/>
      <c r="M1048" s="775"/>
      <c r="N1048" s="775"/>
      <c r="O1048" s="775"/>
      <c r="P1048" s="775"/>
      <c r="Q1048" s="775"/>
      <c r="R1048" s="775"/>
      <c r="S1048" s="775"/>
      <c r="T1048" s="775"/>
      <c r="U1048" s="775"/>
      <c r="V1048" s="775"/>
      <c r="W1048" s="775"/>
      <c r="X1048" s="775"/>
      <c r="Y1048" s="775"/>
      <c r="Z1048" s="775"/>
    </row>
    <row r="1049" spans="1:26" ht="15.75" customHeight="1" x14ac:dyDescent="0.25">
      <c r="A1049" s="836"/>
      <c r="B1049" s="836"/>
      <c r="C1049" s="836"/>
      <c r="D1049" s="837"/>
      <c r="E1049" s="838"/>
      <c r="F1049" s="839"/>
      <c r="G1049" s="840"/>
      <c r="H1049" s="775"/>
      <c r="I1049" s="775"/>
      <c r="J1049" s="775"/>
      <c r="K1049" s="775"/>
      <c r="L1049" s="775"/>
      <c r="M1049" s="775"/>
      <c r="N1049" s="775"/>
      <c r="O1049" s="775"/>
      <c r="P1049" s="775"/>
      <c r="Q1049" s="775"/>
      <c r="R1049" s="775"/>
      <c r="S1049" s="775"/>
      <c r="T1049" s="775"/>
      <c r="U1049" s="775"/>
      <c r="V1049" s="775"/>
      <c r="W1049" s="775"/>
      <c r="X1049" s="775"/>
      <c r="Y1049" s="775"/>
      <c r="Z1049" s="775"/>
    </row>
    <row r="1050" spans="1:26" ht="15.75" customHeight="1" x14ac:dyDescent="0.25">
      <c r="A1050" s="836"/>
      <c r="B1050" s="836"/>
      <c r="C1050" s="836"/>
      <c r="D1050" s="837"/>
      <c r="E1050" s="838"/>
      <c r="F1050" s="839"/>
      <c r="G1050" s="840"/>
      <c r="H1050" s="775"/>
      <c r="I1050" s="775"/>
      <c r="J1050" s="775"/>
      <c r="K1050" s="775"/>
      <c r="L1050" s="775"/>
      <c r="M1050" s="775"/>
      <c r="N1050" s="775"/>
      <c r="O1050" s="775"/>
      <c r="P1050" s="775"/>
      <c r="Q1050" s="775"/>
      <c r="R1050" s="775"/>
      <c r="S1050" s="775"/>
      <c r="T1050" s="775"/>
      <c r="U1050" s="775"/>
      <c r="V1050" s="775"/>
      <c r="W1050" s="775"/>
      <c r="X1050" s="775"/>
      <c r="Y1050" s="775"/>
      <c r="Z1050" s="775"/>
    </row>
    <row r="1051" spans="1:26" ht="15.75" customHeight="1" x14ac:dyDescent="0.25">
      <c r="A1051" s="836"/>
      <c r="B1051" s="836"/>
      <c r="C1051" s="836"/>
      <c r="D1051" s="837"/>
      <c r="E1051" s="838"/>
      <c r="F1051" s="839"/>
      <c r="G1051" s="840"/>
      <c r="H1051" s="775"/>
      <c r="I1051" s="775"/>
      <c r="J1051" s="775"/>
      <c r="K1051" s="775"/>
      <c r="L1051" s="775"/>
      <c r="M1051" s="775"/>
      <c r="N1051" s="775"/>
      <c r="O1051" s="775"/>
      <c r="P1051" s="775"/>
      <c r="Q1051" s="775"/>
      <c r="R1051" s="775"/>
      <c r="S1051" s="775"/>
      <c r="T1051" s="775"/>
      <c r="U1051" s="775"/>
      <c r="V1051" s="775"/>
      <c r="W1051" s="775"/>
      <c r="X1051" s="775"/>
      <c r="Y1051" s="775"/>
      <c r="Z1051" s="775"/>
    </row>
    <row r="1052" spans="1:26" ht="15.75" customHeight="1" x14ac:dyDescent="0.25">
      <c r="A1052" s="836"/>
      <c r="B1052" s="836"/>
      <c r="C1052" s="836"/>
      <c r="D1052" s="837"/>
      <c r="E1052" s="838"/>
      <c r="F1052" s="839"/>
      <c r="G1052" s="840"/>
      <c r="H1052" s="775"/>
      <c r="I1052" s="775"/>
      <c r="J1052" s="775"/>
      <c r="K1052" s="775"/>
      <c r="L1052" s="775"/>
      <c r="M1052" s="775"/>
      <c r="N1052" s="775"/>
      <c r="O1052" s="775"/>
      <c r="P1052" s="775"/>
      <c r="Q1052" s="775"/>
      <c r="R1052" s="775"/>
      <c r="S1052" s="775"/>
      <c r="T1052" s="775"/>
      <c r="U1052" s="775"/>
      <c r="V1052" s="775"/>
      <c r="W1052" s="775"/>
      <c r="X1052" s="775"/>
      <c r="Y1052" s="775"/>
      <c r="Z1052" s="775"/>
    </row>
    <row r="1053" spans="1:26" ht="15.75" customHeight="1" x14ac:dyDescent="0.25">
      <c r="A1053" s="836"/>
      <c r="B1053" s="836"/>
      <c r="C1053" s="836"/>
      <c r="D1053" s="837"/>
      <c r="E1053" s="838"/>
      <c r="F1053" s="839"/>
      <c r="G1053" s="840"/>
      <c r="H1053" s="775"/>
      <c r="I1053" s="775"/>
      <c r="J1053" s="775"/>
      <c r="K1053" s="775"/>
      <c r="L1053" s="775"/>
      <c r="M1053" s="775"/>
      <c r="N1053" s="775"/>
      <c r="O1053" s="775"/>
      <c r="P1053" s="775"/>
      <c r="Q1053" s="775"/>
      <c r="R1053" s="775"/>
      <c r="S1053" s="775"/>
      <c r="T1053" s="775"/>
      <c r="U1053" s="775"/>
      <c r="V1053" s="775"/>
      <c r="W1053" s="775"/>
      <c r="X1053" s="775"/>
      <c r="Y1053" s="775"/>
      <c r="Z1053" s="775"/>
    </row>
    <row r="1054" spans="1:26" ht="15.75" customHeight="1" x14ac:dyDescent="0.25">
      <c r="A1054" s="836"/>
      <c r="B1054" s="836"/>
      <c r="C1054" s="836"/>
      <c r="D1054" s="837"/>
      <c r="E1054" s="838"/>
      <c r="F1054" s="839"/>
      <c r="G1054" s="840"/>
      <c r="H1054" s="775"/>
      <c r="I1054" s="775"/>
      <c r="J1054" s="775"/>
      <c r="K1054" s="775"/>
      <c r="L1054" s="775"/>
      <c r="M1054" s="775"/>
      <c r="N1054" s="775"/>
      <c r="O1054" s="775"/>
      <c r="P1054" s="775"/>
      <c r="Q1054" s="775"/>
      <c r="R1054" s="775"/>
      <c r="S1054" s="775"/>
      <c r="T1054" s="775"/>
      <c r="U1054" s="775"/>
      <c r="V1054" s="775"/>
      <c r="W1054" s="775"/>
      <c r="X1054" s="775"/>
      <c r="Y1054" s="775"/>
      <c r="Z1054" s="775"/>
    </row>
    <row r="1055" spans="1:26" ht="15.75" customHeight="1" x14ac:dyDescent="0.25">
      <c r="A1055" s="836"/>
      <c r="B1055" s="836"/>
      <c r="C1055" s="836"/>
      <c r="D1055" s="837"/>
      <c r="E1055" s="838"/>
      <c r="F1055" s="839"/>
      <c r="G1055" s="840"/>
      <c r="H1055" s="775"/>
      <c r="I1055" s="775"/>
      <c r="J1055" s="775"/>
      <c r="K1055" s="775"/>
      <c r="L1055" s="775"/>
      <c r="M1055" s="775"/>
      <c r="N1055" s="775"/>
      <c r="O1055" s="775"/>
      <c r="P1055" s="775"/>
      <c r="Q1055" s="775"/>
      <c r="R1055" s="775"/>
      <c r="S1055" s="775"/>
      <c r="T1055" s="775"/>
      <c r="U1055" s="775"/>
      <c r="V1055" s="775"/>
      <c r="W1055" s="775"/>
      <c r="X1055" s="775"/>
      <c r="Y1055" s="775"/>
      <c r="Z1055" s="775"/>
    </row>
    <row r="1056" spans="1:26" ht="15.75" customHeight="1" x14ac:dyDescent="0.25">
      <c r="A1056" s="836"/>
      <c r="B1056" s="836"/>
      <c r="C1056" s="836"/>
      <c r="D1056" s="837"/>
      <c r="E1056" s="838"/>
      <c r="F1056" s="839"/>
      <c r="G1056" s="840"/>
      <c r="H1056" s="775"/>
      <c r="I1056" s="775"/>
      <c r="J1056" s="775"/>
      <c r="K1056" s="775"/>
      <c r="L1056" s="775"/>
      <c r="M1056" s="775"/>
      <c r="N1056" s="775"/>
      <c r="O1056" s="775"/>
      <c r="P1056" s="775"/>
      <c r="Q1056" s="775"/>
      <c r="R1056" s="775"/>
      <c r="S1056" s="775"/>
      <c r="T1056" s="775"/>
      <c r="U1056" s="775"/>
      <c r="V1056" s="775"/>
      <c r="W1056" s="775"/>
      <c r="X1056" s="775"/>
      <c r="Y1056" s="775"/>
      <c r="Z1056" s="775"/>
    </row>
    <row r="1057" spans="1:26" ht="15.75" customHeight="1" x14ac:dyDescent="0.25">
      <c r="A1057" s="836"/>
      <c r="B1057" s="836"/>
      <c r="C1057" s="836"/>
      <c r="D1057" s="837"/>
      <c r="E1057" s="838"/>
      <c r="F1057" s="839"/>
      <c r="G1057" s="840"/>
      <c r="H1057" s="775"/>
      <c r="I1057" s="775"/>
      <c r="J1057" s="775"/>
      <c r="K1057" s="775"/>
      <c r="L1057" s="775"/>
      <c r="M1057" s="775"/>
      <c r="N1057" s="775"/>
      <c r="O1057" s="775"/>
      <c r="P1057" s="775"/>
      <c r="Q1057" s="775"/>
      <c r="R1057" s="775"/>
      <c r="S1057" s="775"/>
      <c r="T1057" s="775"/>
      <c r="U1057" s="775"/>
      <c r="V1057" s="775"/>
      <c r="W1057" s="775"/>
      <c r="X1057" s="775"/>
      <c r="Y1057" s="775"/>
      <c r="Z1057" s="775"/>
    </row>
    <row r="1058" spans="1:26" ht="15.75" customHeight="1" x14ac:dyDescent="0.25">
      <c r="A1058" s="836"/>
      <c r="B1058" s="836"/>
      <c r="C1058" s="836"/>
      <c r="D1058" s="837"/>
      <c r="E1058" s="838"/>
      <c r="F1058" s="839"/>
      <c r="G1058" s="840"/>
      <c r="H1058" s="775"/>
      <c r="I1058" s="775"/>
      <c r="J1058" s="775"/>
      <c r="K1058" s="775"/>
      <c r="L1058" s="775"/>
      <c r="M1058" s="775"/>
      <c r="N1058" s="775"/>
      <c r="O1058" s="775"/>
      <c r="P1058" s="775"/>
      <c r="Q1058" s="775"/>
      <c r="R1058" s="775"/>
      <c r="S1058" s="775"/>
      <c r="T1058" s="775"/>
      <c r="U1058" s="775"/>
      <c r="V1058" s="775"/>
      <c r="W1058" s="775"/>
      <c r="X1058" s="775"/>
      <c r="Y1058" s="775"/>
      <c r="Z1058" s="775"/>
    </row>
    <row r="1059" spans="1:26" ht="15.75" customHeight="1" x14ac:dyDescent="0.25">
      <c r="A1059" s="836"/>
      <c r="B1059" s="836"/>
      <c r="C1059" s="836"/>
      <c r="D1059" s="837"/>
      <c r="E1059" s="838"/>
      <c r="F1059" s="839"/>
      <c r="G1059" s="840"/>
      <c r="H1059" s="775"/>
      <c r="I1059" s="775"/>
      <c r="J1059" s="775"/>
      <c r="K1059" s="775"/>
      <c r="L1059" s="775"/>
      <c r="M1059" s="775"/>
      <c r="N1059" s="775"/>
      <c r="O1059" s="775"/>
      <c r="P1059" s="775"/>
      <c r="Q1059" s="775"/>
      <c r="R1059" s="775"/>
      <c r="S1059" s="775"/>
      <c r="T1059" s="775"/>
      <c r="U1059" s="775"/>
      <c r="V1059" s="775"/>
      <c r="W1059" s="775"/>
      <c r="X1059" s="775"/>
      <c r="Y1059" s="775"/>
      <c r="Z1059" s="775"/>
    </row>
    <row r="1060" spans="1:26" ht="15.75" customHeight="1" x14ac:dyDescent="0.25">
      <c r="A1060" s="836"/>
      <c r="B1060" s="836"/>
      <c r="C1060" s="836"/>
      <c r="D1060" s="837"/>
      <c r="E1060" s="838"/>
      <c r="F1060" s="839"/>
      <c r="G1060" s="840"/>
      <c r="H1060" s="775"/>
      <c r="I1060" s="775"/>
      <c r="J1060" s="775"/>
      <c r="K1060" s="775"/>
      <c r="L1060" s="775"/>
      <c r="M1060" s="775"/>
      <c r="N1060" s="775"/>
      <c r="O1060" s="775"/>
      <c r="P1060" s="775"/>
      <c r="Q1060" s="775"/>
      <c r="R1060" s="775"/>
      <c r="S1060" s="775"/>
      <c r="T1060" s="775"/>
      <c r="U1060" s="775"/>
      <c r="V1060" s="775"/>
      <c r="W1060" s="775"/>
      <c r="X1060" s="775"/>
      <c r="Y1060" s="775"/>
      <c r="Z1060" s="775"/>
    </row>
    <row r="1061" spans="1:26" ht="15.75" customHeight="1" x14ac:dyDescent="0.25">
      <c r="A1061" s="836"/>
      <c r="B1061" s="836"/>
      <c r="C1061" s="836"/>
      <c r="D1061" s="837"/>
      <c r="E1061" s="838"/>
      <c r="F1061" s="839"/>
      <c r="G1061" s="840"/>
      <c r="H1061" s="775"/>
      <c r="I1061" s="775"/>
      <c r="J1061" s="775"/>
      <c r="K1061" s="775"/>
      <c r="L1061" s="775"/>
      <c r="M1061" s="775"/>
      <c r="N1061" s="775"/>
      <c r="O1061" s="775"/>
      <c r="P1061" s="775"/>
      <c r="Q1061" s="775"/>
      <c r="R1061" s="775"/>
      <c r="S1061" s="775"/>
      <c r="T1061" s="775"/>
      <c r="U1061" s="775"/>
      <c r="V1061" s="775"/>
      <c r="W1061" s="775"/>
      <c r="X1061" s="775"/>
      <c r="Y1061" s="775"/>
      <c r="Z1061" s="775"/>
    </row>
    <row r="1062" spans="1:26" ht="15.75" customHeight="1" x14ac:dyDescent="0.25">
      <c r="A1062" s="836"/>
      <c r="B1062" s="836"/>
      <c r="C1062" s="836"/>
      <c r="D1062" s="837"/>
      <c r="E1062" s="838"/>
      <c r="F1062" s="839"/>
      <c r="G1062" s="840"/>
      <c r="H1062" s="775"/>
      <c r="I1062" s="775"/>
      <c r="J1062" s="775"/>
      <c r="K1062" s="775"/>
      <c r="L1062" s="775"/>
      <c r="M1062" s="775"/>
      <c r="N1062" s="775"/>
      <c r="O1062" s="775"/>
      <c r="P1062" s="775"/>
      <c r="Q1062" s="775"/>
      <c r="R1062" s="775"/>
      <c r="S1062" s="775"/>
      <c r="T1062" s="775"/>
      <c r="U1062" s="775"/>
      <c r="V1062" s="775"/>
      <c r="W1062" s="775"/>
      <c r="X1062" s="775"/>
      <c r="Y1062" s="775"/>
      <c r="Z1062" s="775"/>
    </row>
    <row r="1063" spans="1:26" ht="15.75" customHeight="1" x14ac:dyDescent="0.25">
      <c r="A1063" s="836"/>
      <c r="B1063" s="836"/>
      <c r="C1063" s="836"/>
      <c r="D1063" s="837"/>
      <c r="E1063" s="838"/>
      <c r="F1063" s="839"/>
      <c r="G1063" s="840"/>
      <c r="H1063" s="775"/>
      <c r="I1063" s="775"/>
      <c r="J1063" s="775"/>
      <c r="K1063" s="775"/>
      <c r="L1063" s="775"/>
      <c r="M1063" s="775"/>
      <c r="N1063" s="775"/>
      <c r="O1063" s="775"/>
      <c r="P1063" s="775"/>
      <c r="Q1063" s="775"/>
      <c r="R1063" s="775"/>
      <c r="S1063" s="775"/>
      <c r="T1063" s="775"/>
      <c r="U1063" s="775"/>
      <c r="V1063" s="775"/>
      <c r="W1063" s="775"/>
      <c r="X1063" s="775"/>
      <c r="Y1063" s="775"/>
      <c r="Z1063" s="775"/>
    </row>
    <row r="1064" spans="1:26" ht="15.75" customHeight="1" x14ac:dyDescent="0.25">
      <c r="A1064" s="836"/>
      <c r="B1064" s="836"/>
      <c r="C1064" s="836"/>
      <c r="D1064" s="837"/>
      <c r="E1064" s="838"/>
      <c r="F1064" s="839"/>
      <c r="G1064" s="840"/>
      <c r="H1064" s="775"/>
      <c r="I1064" s="775"/>
      <c r="J1064" s="775"/>
      <c r="K1064" s="775"/>
      <c r="L1064" s="775"/>
      <c r="M1064" s="775"/>
      <c r="N1064" s="775"/>
      <c r="O1064" s="775"/>
      <c r="P1064" s="775"/>
      <c r="Q1064" s="775"/>
      <c r="R1064" s="775"/>
      <c r="S1064" s="775"/>
      <c r="T1064" s="775"/>
      <c r="U1064" s="775"/>
      <c r="V1064" s="775"/>
      <c r="W1064" s="775"/>
      <c r="X1064" s="775"/>
      <c r="Y1064" s="775"/>
      <c r="Z1064" s="775"/>
    </row>
    <row r="1065" spans="1:26" ht="15.75" customHeight="1" x14ac:dyDescent="0.25">
      <c r="A1065" s="836"/>
      <c r="B1065" s="836"/>
      <c r="C1065" s="836"/>
      <c r="D1065" s="837"/>
      <c r="E1065" s="838"/>
      <c r="F1065" s="839"/>
      <c r="G1065" s="840"/>
      <c r="H1065" s="775"/>
      <c r="I1065" s="775"/>
      <c r="J1065" s="775"/>
      <c r="K1065" s="775"/>
      <c r="L1065" s="775"/>
      <c r="M1065" s="775"/>
      <c r="N1065" s="775"/>
      <c r="O1065" s="775"/>
      <c r="P1065" s="775"/>
      <c r="Q1065" s="775"/>
      <c r="R1065" s="775"/>
      <c r="S1065" s="775"/>
      <c r="T1065" s="775"/>
      <c r="U1065" s="775"/>
      <c r="V1065" s="775"/>
      <c r="W1065" s="775"/>
      <c r="X1065" s="775"/>
      <c r="Y1065" s="775"/>
      <c r="Z1065" s="775"/>
    </row>
    <row r="1066" spans="1:26" ht="15.75" customHeight="1" x14ac:dyDescent="0.25">
      <c r="A1066" s="836"/>
      <c r="B1066" s="836"/>
      <c r="C1066" s="836"/>
      <c r="D1066" s="837"/>
      <c r="E1066" s="838"/>
      <c r="F1066" s="839"/>
      <c r="G1066" s="840"/>
      <c r="H1066" s="775"/>
      <c r="I1066" s="775"/>
      <c r="J1066" s="775"/>
      <c r="K1066" s="775"/>
      <c r="L1066" s="775"/>
      <c r="M1066" s="775"/>
      <c r="N1066" s="775"/>
      <c r="O1066" s="775"/>
      <c r="P1066" s="775"/>
      <c r="Q1066" s="775"/>
      <c r="R1066" s="775"/>
      <c r="S1066" s="775"/>
      <c r="T1066" s="775"/>
      <c r="U1066" s="775"/>
      <c r="V1066" s="775"/>
      <c r="W1066" s="775"/>
      <c r="X1066" s="775"/>
      <c r="Y1066" s="775"/>
      <c r="Z1066" s="775"/>
    </row>
    <row r="1067" spans="1:26" ht="15.75" customHeight="1" x14ac:dyDescent="0.25">
      <c r="A1067" s="836"/>
      <c r="B1067" s="836"/>
      <c r="C1067" s="836"/>
      <c r="D1067" s="837"/>
      <c r="E1067" s="838"/>
      <c r="F1067" s="839"/>
      <c r="G1067" s="840"/>
      <c r="H1067" s="775"/>
      <c r="I1067" s="775"/>
      <c r="J1067" s="775"/>
      <c r="K1067" s="775"/>
      <c r="L1067" s="775"/>
      <c r="M1067" s="775"/>
      <c r="N1067" s="775"/>
      <c r="O1067" s="775"/>
      <c r="P1067" s="775"/>
      <c r="Q1067" s="775"/>
      <c r="R1067" s="775"/>
      <c r="S1067" s="775"/>
      <c r="T1067" s="775"/>
      <c r="U1067" s="775"/>
      <c r="V1067" s="775"/>
      <c r="W1067" s="775"/>
      <c r="X1067" s="775"/>
      <c r="Y1067" s="775"/>
      <c r="Z1067" s="775"/>
    </row>
    <row r="1068" spans="1:26" ht="15.75" customHeight="1" x14ac:dyDescent="0.25">
      <c r="A1068" s="836"/>
      <c r="B1068" s="836"/>
      <c r="C1068" s="836"/>
      <c r="D1068" s="837"/>
      <c r="E1068" s="838"/>
      <c r="F1068" s="839"/>
      <c r="G1068" s="840"/>
      <c r="H1068" s="775"/>
      <c r="I1068" s="775"/>
      <c r="J1068" s="775"/>
      <c r="K1068" s="775"/>
      <c r="L1068" s="775"/>
      <c r="M1068" s="775"/>
      <c r="N1068" s="775"/>
      <c r="O1068" s="775"/>
      <c r="P1068" s="775"/>
      <c r="Q1068" s="775"/>
      <c r="R1068" s="775"/>
      <c r="S1068" s="775"/>
      <c r="T1068" s="775"/>
      <c r="U1068" s="775"/>
      <c r="V1068" s="775"/>
      <c r="W1068" s="775"/>
      <c r="X1068" s="775"/>
      <c r="Y1068" s="775"/>
      <c r="Z1068" s="775"/>
    </row>
    <row r="1069" spans="1:26" ht="15.75" customHeight="1" x14ac:dyDescent="0.25">
      <c r="A1069" s="836"/>
      <c r="B1069" s="836"/>
      <c r="C1069" s="836"/>
      <c r="D1069" s="837"/>
      <c r="E1069" s="838"/>
      <c r="F1069" s="839"/>
      <c r="G1069" s="840"/>
      <c r="H1069" s="775"/>
      <c r="I1069" s="775"/>
      <c r="J1069" s="775"/>
      <c r="K1069" s="775"/>
      <c r="L1069" s="775"/>
      <c r="M1069" s="775"/>
      <c r="N1069" s="775"/>
      <c r="O1069" s="775"/>
      <c r="P1069" s="775"/>
      <c r="Q1069" s="775"/>
      <c r="R1069" s="775"/>
      <c r="S1069" s="775"/>
      <c r="T1069" s="775"/>
      <c r="U1069" s="775"/>
      <c r="V1069" s="775"/>
      <c r="W1069" s="775"/>
      <c r="X1069" s="775"/>
      <c r="Y1069" s="775"/>
      <c r="Z1069" s="775"/>
    </row>
    <row r="1070" spans="1:26" ht="15.75" customHeight="1" x14ac:dyDescent="0.25">
      <c r="A1070" s="836"/>
      <c r="B1070" s="836"/>
      <c r="C1070" s="836"/>
      <c r="D1070" s="837"/>
      <c r="E1070" s="838"/>
      <c r="F1070" s="839"/>
      <c r="G1070" s="840"/>
      <c r="H1070" s="775"/>
      <c r="I1070" s="775"/>
      <c r="J1070" s="775"/>
      <c r="K1070" s="775"/>
      <c r="L1070" s="775"/>
      <c r="M1070" s="775"/>
      <c r="N1070" s="775"/>
      <c r="O1070" s="775"/>
      <c r="P1070" s="775"/>
      <c r="Q1070" s="775"/>
      <c r="R1070" s="775"/>
      <c r="S1070" s="775"/>
      <c r="T1070" s="775"/>
      <c r="U1070" s="775"/>
      <c r="V1070" s="775"/>
      <c r="W1070" s="775"/>
      <c r="X1070" s="775"/>
      <c r="Y1070" s="775"/>
      <c r="Z1070" s="775"/>
    </row>
    <row r="1071" spans="1:26" ht="15.75" customHeight="1" x14ac:dyDescent="0.25">
      <c r="A1071" s="836"/>
      <c r="B1071" s="836"/>
      <c r="C1071" s="836"/>
      <c r="D1071" s="837"/>
      <c r="E1071" s="838"/>
      <c r="F1071" s="839"/>
      <c r="G1071" s="840"/>
      <c r="H1071" s="775"/>
      <c r="I1071" s="775"/>
      <c r="J1071" s="775"/>
      <c r="K1071" s="775"/>
      <c r="L1071" s="775"/>
      <c r="M1071" s="775"/>
      <c r="N1071" s="775"/>
      <c r="O1071" s="775"/>
      <c r="P1071" s="775"/>
      <c r="Q1071" s="775"/>
      <c r="R1071" s="775"/>
      <c r="S1071" s="775"/>
      <c r="T1071" s="775"/>
      <c r="U1071" s="775"/>
      <c r="V1071" s="775"/>
      <c r="W1071" s="775"/>
      <c r="X1071" s="775"/>
      <c r="Y1071" s="775"/>
      <c r="Z1071" s="775"/>
    </row>
    <row r="1072" spans="1:26" ht="15.75" customHeight="1" x14ac:dyDescent="0.25">
      <c r="A1072" s="836"/>
      <c r="B1072" s="836"/>
      <c r="C1072" s="836"/>
      <c r="D1072" s="837"/>
      <c r="E1072" s="838"/>
      <c r="F1072" s="839"/>
      <c r="G1072" s="840"/>
      <c r="H1072" s="775"/>
      <c r="I1072" s="775"/>
      <c r="J1072" s="775"/>
      <c r="K1072" s="775"/>
      <c r="L1072" s="775"/>
      <c r="M1072" s="775"/>
      <c r="N1072" s="775"/>
      <c r="O1072" s="775"/>
      <c r="P1072" s="775"/>
      <c r="Q1072" s="775"/>
      <c r="R1072" s="775"/>
      <c r="S1072" s="775"/>
      <c r="T1072" s="775"/>
      <c r="U1072" s="775"/>
      <c r="V1072" s="775"/>
      <c r="W1072" s="775"/>
      <c r="X1072" s="775"/>
      <c r="Y1072" s="775"/>
      <c r="Z1072" s="775"/>
    </row>
    <row r="1073" spans="1:26" ht="15.75" customHeight="1" x14ac:dyDescent="0.25">
      <c r="A1073" s="836"/>
      <c r="B1073" s="836"/>
      <c r="C1073" s="836"/>
      <c r="D1073" s="837"/>
      <c r="E1073" s="838"/>
      <c r="F1073" s="839"/>
      <c r="G1073" s="840"/>
      <c r="H1073" s="775"/>
      <c r="I1073" s="775"/>
      <c r="J1073" s="775"/>
      <c r="K1073" s="775"/>
      <c r="L1073" s="775"/>
      <c r="M1073" s="775"/>
      <c r="N1073" s="775"/>
      <c r="O1073" s="775"/>
      <c r="P1073" s="775"/>
      <c r="Q1073" s="775"/>
      <c r="R1073" s="775"/>
      <c r="S1073" s="775"/>
      <c r="T1073" s="775"/>
      <c r="U1073" s="775"/>
      <c r="V1073" s="775"/>
      <c r="W1073" s="775"/>
      <c r="X1073" s="775"/>
      <c r="Y1073" s="775"/>
      <c r="Z1073" s="775"/>
    </row>
    <row r="1074" spans="1:26" ht="15.75" customHeight="1" x14ac:dyDescent="0.25">
      <c r="A1074" s="836"/>
      <c r="B1074" s="836"/>
      <c r="C1074" s="836"/>
      <c r="D1074" s="837"/>
      <c r="E1074" s="838"/>
      <c r="F1074" s="839"/>
      <c r="G1074" s="840"/>
      <c r="H1074" s="775"/>
      <c r="I1074" s="775"/>
      <c r="J1074" s="775"/>
      <c r="K1074" s="775"/>
      <c r="L1074" s="775"/>
      <c r="M1074" s="775"/>
      <c r="N1074" s="775"/>
      <c r="O1074" s="775"/>
      <c r="P1074" s="775"/>
      <c r="Q1074" s="775"/>
      <c r="R1074" s="775"/>
      <c r="S1074" s="775"/>
      <c r="T1074" s="775"/>
      <c r="U1074" s="775"/>
      <c r="V1074" s="775"/>
      <c r="W1074" s="775"/>
      <c r="X1074" s="775"/>
      <c r="Y1074" s="775"/>
      <c r="Z1074" s="775"/>
    </row>
    <row r="1075" spans="1:26" ht="15.75" customHeight="1" x14ac:dyDescent="0.25">
      <c r="A1075" s="836"/>
      <c r="B1075" s="836"/>
      <c r="C1075" s="836"/>
      <c r="D1075" s="837"/>
      <c r="E1075" s="838"/>
      <c r="F1075" s="839"/>
      <c r="G1075" s="840"/>
      <c r="H1075" s="775"/>
      <c r="I1075" s="775"/>
      <c r="J1075" s="775"/>
      <c r="K1075" s="775"/>
      <c r="L1075" s="775"/>
      <c r="M1075" s="775"/>
      <c r="N1075" s="775"/>
      <c r="O1075" s="775"/>
      <c r="P1075" s="775"/>
      <c r="Q1075" s="775"/>
      <c r="R1075" s="775"/>
      <c r="S1075" s="775"/>
      <c r="T1075" s="775"/>
      <c r="U1075" s="775"/>
      <c r="V1075" s="775"/>
      <c r="W1075" s="775"/>
      <c r="X1075" s="775"/>
      <c r="Y1075" s="775"/>
      <c r="Z1075" s="775"/>
    </row>
    <row r="1076" spans="1:26" ht="15.75" customHeight="1" x14ac:dyDescent="0.25">
      <c r="A1076" s="836"/>
      <c r="B1076" s="836"/>
      <c r="C1076" s="836"/>
      <c r="D1076" s="837"/>
      <c r="E1076" s="838"/>
      <c r="F1076" s="839"/>
      <c r="G1076" s="840"/>
      <c r="H1076" s="775"/>
      <c r="I1076" s="775"/>
      <c r="J1076" s="775"/>
      <c r="K1076" s="775"/>
      <c r="L1076" s="775"/>
      <c r="M1076" s="775"/>
      <c r="N1076" s="775"/>
      <c r="O1076" s="775"/>
      <c r="P1076" s="775"/>
      <c r="Q1076" s="775"/>
      <c r="R1076" s="775"/>
      <c r="S1076" s="775"/>
      <c r="T1076" s="775"/>
      <c r="U1076" s="775"/>
      <c r="V1076" s="775"/>
      <c r="W1076" s="775"/>
      <c r="X1076" s="775"/>
      <c r="Y1076" s="775"/>
      <c r="Z1076" s="775"/>
    </row>
    <row r="1077" spans="1:26" ht="15.75" customHeight="1" x14ac:dyDescent="0.25">
      <c r="A1077" s="836"/>
      <c r="B1077" s="836"/>
      <c r="C1077" s="836"/>
      <c r="D1077" s="837"/>
      <c r="E1077" s="838"/>
      <c r="F1077" s="839"/>
      <c r="G1077" s="840"/>
      <c r="H1077" s="775"/>
      <c r="I1077" s="775"/>
      <c r="J1077" s="775"/>
      <c r="K1077" s="775"/>
      <c r="L1077" s="775"/>
      <c r="M1077" s="775"/>
      <c r="N1077" s="775"/>
      <c r="O1077" s="775"/>
      <c r="P1077" s="775"/>
      <c r="Q1077" s="775"/>
      <c r="R1077" s="775"/>
      <c r="S1077" s="775"/>
      <c r="T1077" s="775"/>
      <c r="U1077" s="775"/>
      <c r="V1077" s="775"/>
      <c r="W1077" s="775"/>
      <c r="X1077" s="775"/>
      <c r="Y1077" s="775"/>
      <c r="Z1077" s="775"/>
    </row>
    <row r="1078" spans="1:26" ht="15.75" customHeight="1" x14ac:dyDescent="0.25">
      <c r="A1078" s="836"/>
      <c r="B1078" s="836"/>
      <c r="C1078" s="836"/>
      <c r="D1078" s="837"/>
      <c r="E1078" s="838"/>
      <c r="F1078" s="839"/>
      <c r="G1078" s="840"/>
      <c r="H1078" s="775"/>
      <c r="I1078" s="775"/>
      <c r="J1078" s="775"/>
      <c r="K1078" s="775"/>
      <c r="L1078" s="775"/>
      <c r="M1078" s="775"/>
      <c r="N1078" s="775"/>
      <c r="O1078" s="775"/>
      <c r="P1078" s="775"/>
      <c r="Q1078" s="775"/>
      <c r="R1078" s="775"/>
      <c r="S1078" s="775"/>
      <c r="T1078" s="775"/>
      <c r="U1078" s="775"/>
      <c r="V1078" s="775"/>
      <c r="W1078" s="775"/>
      <c r="X1078" s="775"/>
      <c r="Y1078" s="775"/>
      <c r="Z1078" s="775"/>
    </row>
    <row r="1079" spans="1:26" ht="15.75" customHeight="1" x14ac:dyDescent="0.25">
      <c r="A1079" s="836"/>
      <c r="B1079" s="836"/>
      <c r="C1079" s="836"/>
      <c r="D1079" s="837"/>
      <c r="E1079" s="838"/>
      <c r="F1079" s="839"/>
      <c r="G1079" s="840"/>
      <c r="H1079" s="775"/>
      <c r="I1079" s="775"/>
      <c r="J1079" s="775"/>
      <c r="K1079" s="775"/>
      <c r="L1079" s="775"/>
      <c r="M1079" s="775"/>
      <c r="N1079" s="775"/>
      <c r="O1079" s="775"/>
      <c r="P1079" s="775"/>
      <c r="Q1079" s="775"/>
      <c r="R1079" s="775"/>
      <c r="S1079" s="775"/>
      <c r="T1079" s="775"/>
      <c r="U1079" s="775"/>
      <c r="V1079" s="775"/>
      <c r="W1079" s="775"/>
      <c r="X1079" s="775"/>
      <c r="Y1079" s="775"/>
      <c r="Z1079" s="775"/>
    </row>
    <row r="1080" spans="1:26" ht="15.75" customHeight="1" x14ac:dyDescent="0.25">
      <c r="A1080" s="836"/>
      <c r="B1080" s="836"/>
      <c r="C1080" s="836"/>
      <c r="D1080" s="837"/>
      <c r="E1080" s="838"/>
      <c r="F1080" s="839"/>
      <c r="G1080" s="840"/>
      <c r="H1080" s="775"/>
      <c r="I1080" s="775"/>
      <c r="J1080" s="775"/>
      <c r="K1080" s="775"/>
      <c r="L1080" s="775"/>
      <c r="M1080" s="775"/>
      <c r="N1080" s="775"/>
      <c r="O1080" s="775"/>
      <c r="P1080" s="775"/>
      <c r="Q1080" s="775"/>
      <c r="R1080" s="775"/>
      <c r="S1080" s="775"/>
      <c r="T1080" s="775"/>
      <c r="U1080" s="775"/>
      <c r="V1080" s="775"/>
      <c r="W1080" s="775"/>
      <c r="X1080" s="775"/>
      <c r="Y1080" s="775"/>
      <c r="Z1080" s="775"/>
    </row>
    <row r="1081" spans="1:26" ht="15.75" customHeight="1" x14ac:dyDescent="0.25">
      <c r="A1081" s="836"/>
      <c r="B1081" s="836"/>
      <c r="C1081" s="836"/>
      <c r="D1081" s="837"/>
      <c r="E1081" s="838"/>
      <c r="F1081" s="839"/>
      <c r="G1081" s="840"/>
      <c r="H1081" s="775"/>
      <c r="I1081" s="775"/>
      <c r="J1081" s="775"/>
      <c r="K1081" s="775"/>
      <c r="L1081" s="775"/>
      <c r="M1081" s="775"/>
      <c r="N1081" s="775"/>
      <c r="O1081" s="775"/>
      <c r="P1081" s="775"/>
      <c r="Q1081" s="775"/>
      <c r="R1081" s="775"/>
      <c r="S1081" s="775"/>
      <c r="T1081" s="775"/>
      <c r="U1081" s="775"/>
      <c r="V1081" s="775"/>
      <c r="W1081" s="775"/>
      <c r="X1081" s="775"/>
      <c r="Y1081" s="775"/>
      <c r="Z1081" s="775"/>
    </row>
    <row r="1082" spans="1:26" ht="15.75" customHeight="1" x14ac:dyDescent="0.25">
      <c r="A1082" s="836"/>
      <c r="B1082" s="836"/>
      <c r="C1082" s="836"/>
      <c r="D1082" s="837"/>
      <c r="E1082" s="838"/>
      <c r="F1082" s="839"/>
      <c r="G1082" s="840"/>
      <c r="H1082" s="775"/>
      <c r="I1082" s="775"/>
      <c r="J1082" s="775"/>
      <c r="K1082" s="775"/>
      <c r="L1082" s="775"/>
      <c r="M1082" s="775"/>
      <c r="N1082" s="775"/>
      <c r="O1082" s="775"/>
      <c r="P1082" s="775"/>
      <c r="Q1082" s="775"/>
      <c r="R1082" s="775"/>
      <c r="S1082" s="775"/>
      <c r="T1082" s="775"/>
      <c r="U1082" s="775"/>
      <c r="V1082" s="775"/>
      <c r="W1082" s="775"/>
      <c r="X1082" s="775"/>
      <c r="Y1082" s="775"/>
      <c r="Z1082" s="775"/>
    </row>
    <row r="1083" spans="1:26" ht="15.75" customHeight="1" x14ac:dyDescent="0.25">
      <c r="A1083" s="836"/>
      <c r="B1083" s="836"/>
      <c r="C1083" s="836"/>
      <c r="D1083" s="837"/>
      <c r="E1083" s="838"/>
      <c r="F1083" s="839"/>
      <c r="G1083" s="840"/>
      <c r="H1083" s="775"/>
      <c r="I1083" s="775"/>
      <c r="J1083" s="775"/>
      <c r="K1083" s="775"/>
      <c r="L1083" s="775"/>
      <c r="M1083" s="775"/>
      <c r="N1083" s="775"/>
      <c r="O1083" s="775"/>
      <c r="P1083" s="775"/>
      <c r="Q1083" s="775"/>
      <c r="R1083" s="775"/>
      <c r="S1083" s="775"/>
      <c r="T1083" s="775"/>
      <c r="U1083" s="775"/>
      <c r="V1083" s="775"/>
      <c r="W1083" s="775"/>
      <c r="X1083" s="775"/>
      <c r="Y1083" s="775"/>
      <c r="Z1083" s="775"/>
    </row>
    <row r="1084" spans="1:26" ht="15.75" customHeight="1" x14ac:dyDescent="0.25">
      <c r="A1084" s="836"/>
      <c r="B1084" s="836"/>
      <c r="C1084" s="836"/>
      <c r="D1084" s="837"/>
      <c r="E1084" s="838"/>
      <c r="F1084" s="839"/>
      <c r="G1084" s="840"/>
      <c r="H1084" s="775"/>
      <c r="I1084" s="775"/>
      <c r="J1084" s="775"/>
      <c r="K1084" s="775"/>
      <c r="L1084" s="775"/>
      <c r="M1084" s="775"/>
      <c r="N1084" s="775"/>
      <c r="O1084" s="775"/>
      <c r="P1084" s="775"/>
      <c r="Q1084" s="775"/>
      <c r="R1084" s="775"/>
      <c r="S1084" s="775"/>
      <c r="T1084" s="775"/>
      <c r="U1084" s="775"/>
      <c r="V1084" s="775"/>
      <c r="W1084" s="775"/>
      <c r="X1084" s="775"/>
      <c r="Y1084" s="775"/>
      <c r="Z1084" s="775"/>
    </row>
    <row r="1085" spans="1:26" ht="15.75" customHeight="1" x14ac:dyDescent="0.25">
      <c r="A1085" s="836"/>
      <c r="B1085" s="836"/>
      <c r="C1085" s="836"/>
      <c r="D1085" s="837"/>
      <c r="E1085" s="838"/>
      <c r="F1085" s="839"/>
      <c r="G1085" s="840"/>
      <c r="H1085" s="775"/>
      <c r="I1085" s="775"/>
      <c r="J1085" s="775"/>
      <c r="K1085" s="775"/>
      <c r="L1085" s="775"/>
      <c r="M1085" s="775"/>
      <c r="N1085" s="775"/>
      <c r="O1085" s="775"/>
      <c r="P1085" s="775"/>
      <c r="Q1085" s="775"/>
      <c r="R1085" s="775"/>
      <c r="S1085" s="775"/>
      <c r="T1085" s="775"/>
      <c r="U1085" s="775"/>
      <c r="V1085" s="775"/>
      <c r="W1085" s="775"/>
      <c r="X1085" s="775"/>
      <c r="Y1085" s="775"/>
      <c r="Z1085" s="775"/>
    </row>
    <row r="1086" spans="1:26" ht="15.75" customHeight="1" x14ac:dyDescent="0.25">
      <c r="A1086" s="836"/>
      <c r="B1086" s="836"/>
      <c r="C1086" s="836"/>
      <c r="D1086" s="837"/>
      <c r="E1086" s="838"/>
      <c r="F1086" s="839"/>
      <c r="G1086" s="840"/>
      <c r="H1086" s="775"/>
      <c r="I1086" s="775"/>
      <c r="J1086" s="775"/>
      <c r="K1086" s="775"/>
      <c r="L1086" s="775"/>
      <c r="M1086" s="775"/>
      <c r="N1086" s="775"/>
      <c r="O1086" s="775"/>
      <c r="P1086" s="775"/>
      <c r="Q1086" s="775"/>
      <c r="R1086" s="775"/>
      <c r="S1086" s="775"/>
      <c r="T1086" s="775"/>
      <c r="U1086" s="775"/>
      <c r="V1086" s="775"/>
      <c r="W1086" s="775"/>
      <c r="X1086" s="775"/>
      <c r="Y1086" s="775"/>
      <c r="Z1086" s="775"/>
    </row>
    <row r="1087" spans="1:26" ht="15.75" customHeight="1" x14ac:dyDescent="0.25">
      <c r="A1087" s="836"/>
      <c r="B1087" s="836"/>
      <c r="C1087" s="836"/>
      <c r="D1087" s="837"/>
      <c r="E1087" s="838"/>
      <c r="F1087" s="839"/>
      <c r="G1087" s="840"/>
      <c r="H1087" s="775"/>
      <c r="I1087" s="775"/>
      <c r="J1087" s="775"/>
      <c r="K1087" s="775"/>
      <c r="L1087" s="775"/>
      <c r="M1087" s="775"/>
      <c r="N1087" s="775"/>
      <c r="O1087" s="775"/>
      <c r="P1087" s="775"/>
      <c r="Q1087" s="775"/>
      <c r="R1087" s="775"/>
      <c r="S1087" s="775"/>
      <c r="T1087" s="775"/>
      <c r="U1087" s="775"/>
      <c r="V1087" s="775"/>
      <c r="W1087" s="775"/>
      <c r="X1087" s="775"/>
      <c r="Y1087" s="775"/>
      <c r="Z1087" s="775"/>
    </row>
    <row r="1088" spans="1:26" ht="15.75" customHeight="1" x14ac:dyDescent="0.25">
      <c r="A1088" s="836"/>
      <c r="B1088" s="836"/>
      <c r="C1088" s="836"/>
      <c r="D1088" s="837"/>
      <c r="E1088" s="838"/>
      <c r="F1088" s="839"/>
      <c r="G1088" s="840"/>
      <c r="H1088" s="775"/>
      <c r="I1088" s="775"/>
      <c r="J1088" s="775"/>
      <c r="K1088" s="775"/>
      <c r="L1088" s="775"/>
      <c r="M1088" s="775"/>
      <c r="N1088" s="775"/>
      <c r="O1088" s="775"/>
      <c r="P1088" s="775"/>
      <c r="Q1088" s="775"/>
      <c r="R1088" s="775"/>
      <c r="S1088" s="775"/>
      <c r="T1088" s="775"/>
      <c r="U1088" s="775"/>
      <c r="V1088" s="775"/>
      <c r="W1088" s="775"/>
      <c r="X1088" s="775"/>
      <c r="Y1088" s="775"/>
      <c r="Z1088" s="775"/>
    </row>
    <row r="1089" spans="1:26" ht="15.75" customHeight="1" x14ac:dyDescent="0.25">
      <c r="A1089" s="836"/>
      <c r="B1089" s="836"/>
      <c r="C1089" s="836"/>
      <c r="D1089" s="837"/>
      <c r="E1089" s="838"/>
      <c r="F1089" s="839"/>
      <c r="G1089" s="840"/>
      <c r="H1089" s="775"/>
      <c r="I1089" s="775"/>
      <c r="J1089" s="775"/>
      <c r="K1089" s="775"/>
      <c r="L1089" s="775"/>
      <c r="M1089" s="775"/>
      <c r="N1089" s="775"/>
      <c r="O1089" s="775"/>
      <c r="P1089" s="775"/>
      <c r="Q1089" s="775"/>
      <c r="R1089" s="775"/>
      <c r="S1089" s="775"/>
      <c r="T1089" s="775"/>
      <c r="U1089" s="775"/>
      <c r="V1089" s="775"/>
      <c r="W1089" s="775"/>
      <c r="X1089" s="775"/>
      <c r="Y1089" s="775"/>
      <c r="Z1089" s="775"/>
    </row>
    <row r="1090" spans="1:26" ht="15.75" customHeight="1" x14ac:dyDescent="0.25">
      <c r="A1090" s="836"/>
      <c r="B1090" s="836"/>
      <c r="C1090" s="836"/>
      <c r="D1090" s="837"/>
      <c r="E1090" s="838"/>
      <c r="F1090" s="839"/>
      <c r="G1090" s="840"/>
      <c r="H1090" s="775"/>
      <c r="I1090" s="775"/>
      <c r="J1090" s="775"/>
      <c r="K1090" s="775"/>
      <c r="L1090" s="775"/>
      <c r="M1090" s="775"/>
      <c r="N1090" s="775"/>
      <c r="O1090" s="775"/>
      <c r="P1090" s="775"/>
      <c r="Q1090" s="775"/>
      <c r="R1090" s="775"/>
      <c r="S1090" s="775"/>
      <c r="T1090" s="775"/>
      <c r="U1090" s="775"/>
      <c r="V1090" s="775"/>
      <c r="W1090" s="775"/>
      <c r="X1090" s="775"/>
      <c r="Y1090" s="775"/>
      <c r="Z1090" s="775"/>
    </row>
    <row r="1091" spans="1:26" ht="15.75" customHeight="1" x14ac:dyDescent="0.25">
      <c r="A1091" s="836"/>
      <c r="B1091" s="836"/>
      <c r="C1091" s="836"/>
      <c r="D1091" s="837"/>
      <c r="E1091" s="838"/>
      <c r="F1091" s="839"/>
      <c r="G1091" s="840"/>
      <c r="H1091" s="775"/>
      <c r="I1091" s="775"/>
      <c r="J1091" s="775"/>
      <c r="K1091" s="775"/>
      <c r="L1091" s="775"/>
      <c r="M1091" s="775"/>
      <c r="N1091" s="775"/>
      <c r="O1091" s="775"/>
      <c r="P1091" s="775"/>
      <c r="Q1091" s="775"/>
      <c r="R1091" s="775"/>
      <c r="S1091" s="775"/>
      <c r="T1091" s="775"/>
      <c r="U1091" s="775"/>
      <c r="V1091" s="775"/>
      <c r="W1091" s="775"/>
      <c r="X1091" s="775"/>
      <c r="Y1091" s="775"/>
      <c r="Z1091" s="775"/>
    </row>
    <row r="1092" spans="1:26" ht="15.75" customHeight="1" x14ac:dyDescent="0.25">
      <c r="A1092" s="836"/>
      <c r="B1092" s="836"/>
      <c r="C1092" s="836"/>
      <c r="D1092" s="837"/>
      <c r="E1092" s="838"/>
      <c r="F1092" s="839"/>
      <c r="G1092" s="840"/>
      <c r="H1092" s="775"/>
      <c r="I1092" s="775"/>
      <c r="J1092" s="775"/>
      <c r="K1092" s="775"/>
      <c r="L1092" s="775"/>
      <c r="M1092" s="775"/>
      <c r="N1092" s="775"/>
      <c r="O1092" s="775"/>
      <c r="P1092" s="775"/>
      <c r="Q1092" s="775"/>
      <c r="R1092" s="775"/>
      <c r="S1092" s="775"/>
      <c r="T1092" s="775"/>
      <c r="U1092" s="775"/>
      <c r="V1092" s="775"/>
      <c r="W1092" s="775"/>
      <c r="X1092" s="775"/>
      <c r="Y1092" s="775"/>
      <c r="Z1092" s="775"/>
    </row>
    <row r="1093" spans="1:26" ht="15.75" customHeight="1" x14ac:dyDescent="0.25">
      <c r="A1093" s="836"/>
      <c r="B1093" s="836"/>
      <c r="C1093" s="836"/>
      <c r="D1093" s="837"/>
      <c r="E1093" s="838"/>
      <c r="F1093" s="839"/>
      <c r="G1093" s="840"/>
      <c r="H1093" s="775"/>
      <c r="I1093" s="775"/>
      <c r="J1093" s="775"/>
      <c r="K1093" s="775"/>
      <c r="L1093" s="775"/>
      <c r="M1093" s="775"/>
      <c r="N1093" s="775"/>
      <c r="O1093" s="775"/>
      <c r="P1093" s="775"/>
      <c r="Q1093" s="775"/>
      <c r="R1093" s="775"/>
      <c r="S1093" s="775"/>
      <c r="T1093" s="775"/>
      <c r="U1093" s="775"/>
      <c r="V1093" s="775"/>
      <c r="W1093" s="775"/>
      <c r="X1093" s="775"/>
      <c r="Y1093" s="775"/>
      <c r="Z1093" s="775"/>
    </row>
    <row r="1094" spans="1:26" ht="15.75" customHeight="1" x14ac:dyDescent="0.25">
      <c r="A1094" s="836"/>
      <c r="B1094" s="836"/>
      <c r="C1094" s="836"/>
      <c r="D1094" s="837"/>
      <c r="E1094" s="838"/>
      <c r="F1094" s="839"/>
      <c r="G1094" s="840"/>
      <c r="H1094" s="775"/>
      <c r="I1094" s="775"/>
      <c r="J1094" s="775"/>
      <c r="K1094" s="775"/>
      <c r="L1094" s="775"/>
      <c r="M1094" s="775"/>
      <c r="N1094" s="775"/>
      <c r="O1094" s="775"/>
      <c r="P1094" s="775"/>
      <c r="Q1094" s="775"/>
      <c r="R1094" s="775"/>
      <c r="S1094" s="775"/>
      <c r="T1094" s="775"/>
      <c r="U1094" s="775"/>
      <c r="V1094" s="775"/>
      <c r="W1094" s="775"/>
      <c r="X1094" s="775"/>
      <c r="Y1094" s="775"/>
      <c r="Z1094" s="775"/>
    </row>
    <row r="1095" spans="1:26" ht="15.75" customHeight="1" x14ac:dyDescent="0.25">
      <c r="A1095" s="836"/>
      <c r="B1095" s="836"/>
      <c r="C1095" s="836"/>
      <c r="D1095" s="837"/>
      <c r="E1095" s="838"/>
      <c r="F1095" s="839"/>
      <c r="G1095" s="840"/>
      <c r="H1095" s="775"/>
      <c r="I1095" s="775"/>
      <c r="J1095" s="775"/>
      <c r="K1095" s="775"/>
      <c r="L1095" s="775"/>
      <c r="M1095" s="775"/>
      <c r="N1095" s="775"/>
      <c r="O1095" s="775"/>
      <c r="P1095" s="775"/>
      <c r="Q1095" s="775"/>
      <c r="R1095" s="775"/>
      <c r="S1095" s="775"/>
      <c r="T1095" s="775"/>
      <c r="U1095" s="775"/>
      <c r="V1095" s="775"/>
      <c r="W1095" s="775"/>
      <c r="X1095" s="775"/>
      <c r="Y1095" s="775"/>
      <c r="Z1095" s="775"/>
    </row>
    <row r="1096" spans="1:26" ht="15.75" customHeight="1" x14ac:dyDescent="0.25">
      <c r="A1096" s="836"/>
      <c r="B1096" s="836"/>
      <c r="C1096" s="836"/>
      <c r="D1096" s="837"/>
      <c r="E1096" s="838"/>
      <c r="F1096" s="839"/>
      <c r="G1096" s="840"/>
      <c r="H1096" s="775"/>
      <c r="I1096" s="775"/>
      <c r="J1096" s="775"/>
      <c r="K1096" s="775"/>
      <c r="L1096" s="775"/>
      <c r="M1096" s="775"/>
      <c r="N1096" s="775"/>
      <c r="O1096" s="775"/>
      <c r="P1096" s="775"/>
      <c r="Q1096" s="775"/>
      <c r="R1096" s="775"/>
      <c r="S1096" s="775"/>
      <c r="T1096" s="775"/>
      <c r="U1096" s="775"/>
      <c r="V1096" s="775"/>
      <c r="W1096" s="775"/>
      <c r="X1096" s="775"/>
      <c r="Y1096" s="775"/>
      <c r="Z1096" s="775"/>
    </row>
    <row r="1097" spans="1:26" ht="15.75" customHeight="1" x14ac:dyDescent="0.25">
      <c r="A1097" s="836"/>
      <c r="B1097" s="836"/>
      <c r="C1097" s="836"/>
      <c r="D1097" s="837"/>
      <c r="E1097" s="838"/>
      <c r="F1097" s="839"/>
      <c r="G1097" s="840"/>
      <c r="H1097" s="775"/>
      <c r="I1097" s="775"/>
      <c r="J1097" s="775"/>
      <c r="K1097" s="775"/>
      <c r="L1097" s="775"/>
      <c r="M1097" s="775"/>
      <c r="N1097" s="775"/>
      <c r="O1097" s="775"/>
      <c r="P1097" s="775"/>
      <c r="Q1097" s="775"/>
      <c r="R1097" s="775"/>
      <c r="S1097" s="775"/>
      <c r="T1097" s="775"/>
      <c r="U1097" s="775"/>
      <c r="V1097" s="775"/>
      <c r="W1097" s="775"/>
      <c r="X1097" s="775"/>
      <c r="Y1097" s="775"/>
      <c r="Z1097" s="775"/>
    </row>
    <row r="1098" spans="1:26" ht="15.75" customHeight="1" x14ac:dyDescent="0.25">
      <c r="A1098" s="836"/>
      <c r="B1098" s="836"/>
      <c r="C1098" s="836"/>
      <c r="D1098" s="837"/>
      <c r="E1098" s="838"/>
      <c r="F1098" s="839"/>
      <c r="G1098" s="840"/>
      <c r="H1098" s="775"/>
      <c r="I1098" s="775"/>
      <c r="J1098" s="775"/>
      <c r="K1098" s="775"/>
      <c r="L1098" s="775"/>
      <c r="M1098" s="775"/>
      <c r="N1098" s="775"/>
      <c r="O1098" s="775"/>
      <c r="P1098" s="775"/>
      <c r="Q1098" s="775"/>
      <c r="R1098" s="775"/>
      <c r="S1098" s="775"/>
      <c r="T1098" s="775"/>
      <c r="U1098" s="775"/>
      <c r="V1098" s="775"/>
      <c r="W1098" s="775"/>
      <c r="X1098" s="775"/>
      <c r="Y1098" s="775"/>
      <c r="Z1098" s="775"/>
    </row>
    <row r="1099" spans="1:26" ht="15.75" customHeight="1" x14ac:dyDescent="0.25">
      <c r="A1099" s="836"/>
      <c r="B1099" s="836"/>
      <c r="C1099" s="836"/>
      <c r="D1099" s="837"/>
      <c r="E1099" s="838"/>
      <c r="F1099" s="839"/>
      <c r="G1099" s="840"/>
      <c r="H1099" s="775"/>
      <c r="I1099" s="775"/>
      <c r="J1099" s="775"/>
      <c r="K1099" s="775"/>
      <c r="L1099" s="775"/>
      <c r="M1099" s="775"/>
      <c r="N1099" s="775"/>
      <c r="O1099" s="775"/>
      <c r="P1099" s="775"/>
      <c r="Q1099" s="775"/>
      <c r="R1099" s="775"/>
      <c r="S1099" s="775"/>
      <c r="T1099" s="775"/>
      <c r="U1099" s="775"/>
      <c r="V1099" s="775"/>
      <c r="W1099" s="775"/>
      <c r="X1099" s="775"/>
      <c r="Y1099" s="775"/>
      <c r="Z1099" s="775"/>
    </row>
    <row r="1100" spans="1:26" ht="15.75" customHeight="1" x14ac:dyDescent="0.25">
      <c r="A1100" s="836"/>
      <c r="B1100" s="836"/>
      <c r="C1100" s="836"/>
      <c r="D1100" s="837"/>
      <c r="E1100" s="838"/>
      <c r="F1100" s="839"/>
      <c r="G1100" s="840"/>
      <c r="H1100" s="775"/>
      <c r="I1100" s="775"/>
      <c r="J1100" s="775"/>
      <c r="K1100" s="775"/>
      <c r="L1100" s="775"/>
      <c r="M1100" s="775"/>
      <c r="N1100" s="775"/>
      <c r="O1100" s="775"/>
      <c r="P1100" s="775"/>
      <c r="Q1100" s="775"/>
      <c r="R1100" s="775"/>
      <c r="S1100" s="775"/>
      <c r="T1100" s="775"/>
      <c r="U1100" s="775"/>
      <c r="V1100" s="775"/>
      <c r="W1100" s="775"/>
      <c r="X1100" s="775"/>
      <c r="Y1100" s="775"/>
      <c r="Z1100" s="775"/>
    </row>
    <row r="1101" spans="1:26" ht="15.75" customHeight="1" x14ac:dyDescent="0.25">
      <c r="A1101" s="836"/>
      <c r="B1101" s="836"/>
      <c r="C1101" s="836"/>
      <c r="D1101" s="837"/>
      <c r="E1101" s="838"/>
      <c r="F1101" s="839"/>
      <c r="G1101" s="840"/>
      <c r="H1101" s="775"/>
      <c r="I1101" s="775"/>
      <c r="J1101" s="775"/>
      <c r="K1101" s="775"/>
      <c r="L1101" s="775"/>
      <c r="M1101" s="775"/>
      <c r="N1101" s="775"/>
      <c r="O1101" s="775"/>
      <c r="P1101" s="775"/>
      <c r="Q1101" s="775"/>
      <c r="R1101" s="775"/>
      <c r="S1101" s="775"/>
      <c r="T1101" s="775"/>
      <c r="U1101" s="775"/>
      <c r="V1101" s="775"/>
      <c r="W1101" s="775"/>
      <c r="X1101" s="775"/>
      <c r="Y1101" s="775"/>
      <c r="Z1101" s="775"/>
    </row>
    <row r="1102" spans="1:26" ht="15.75" customHeight="1" x14ac:dyDescent="0.25">
      <c r="A1102" s="836"/>
      <c r="B1102" s="836"/>
      <c r="C1102" s="836"/>
      <c r="D1102" s="837"/>
      <c r="E1102" s="838"/>
      <c r="F1102" s="839"/>
      <c r="G1102" s="840"/>
      <c r="H1102" s="775"/>
      <c r="I1102" s="775"/>
      <c r="J1102" s="775"/>
      <c r="K1102" s="775"/>
      <c r="L1102" s="775"/>
      <c r="M1102" s="775"/>
      <c r="N1102" s="775"/>
      <c r="O1102" s="775"/>
      <c r="P1102" s="775"/>
      <c r="Q1102" s="775"/>
      <c r="R1102" s="775"/>
      <c r="S1102" s="775"/>
      <c r="T1102" s="775"/>
      <c r="U1102" s="775"/>
      <c r="V1102" s="775"/>
      <c r="W1102" s="775"/>
      <c r="X1102" s="775"/>
      <c r="Y1102" s="775"/>
      <c r="Z1102" s="775"/>
    </row>
    <row r="1103" spans="1:26" ht="15.75" customHeight="1" x14ac:dyDescent="0.25">
      <c r="A1103" s="836"/>
      <c r="B1103" s="836"/>
      <c r="C1103" s="836"/>
      <c r="D1103" s="837"/>
      <c r="E1103" s="838"/>
      <c r="F1103" s="839"/>
      <c r="G1103" s="840"/>
      <c r="H1103" s="775"/>
      <c r="I1103" s="775"/>
      <c r="J1103" s="775"/>
      <c r="K1103" s="775"/>
      <c r="L1103" s="775"/>
      <c r="M1103" s="775"/>
      <c r="N1103" s="775"/>
      <c r="O1103" s="775"/>
      <c r="P1103" s="775"/>
      <c r="Q1103" s="775"/>
      <c r="R1103" s="775"/>
      <c r="S1103" s="775"/>
      <c r="T1103" s="775"/>
      <c r="U1103" s="775"/>
      <c r="V1103" s="775"/>
      <c r="W1103" s="775"/>
      <c r="X1103" s="775"/>
      <c r="Y1103" s="775"/>
      <c r="Z1103" s="775"/>
    </row>
    <row r="1104" spans="1:26" ht="15.75" customHeight="1" x14ac:dyDescent="0.25">
      <c r="A1104" s="836"/>
      <c r="B1104" s="836"/>
      <c r="C1104" s="836"/>
      <c r="D1104" s="837"/>
      <c r="E1104" s="838"/>
      <c r="F1104" s="839"/>
      <c r="G1104" s="840"/>
      <c r="H1104" s="775"/>
      <c r="I1104" s="775"/>
      <c r="J1104" s="775"/>
      <c r="K1104" s="775"/>
      <c r="L1104" s="775"/>
      <c r="M1104" s="775"/>
      <c r="N1104" s="775"/>
      <c r="O1104" s="775"/>
      <c r="P1104" s="775"/>
      <c r="Q1104" s="775"/>
      <c r="R1104" s="775"/>
      <c r="S1104" s="775"/>
      <c r="T1104" s="775"/>
      <c r="U1104" s="775"/>
      <c r="V1104" s="775"/>
      <c r="W1104" s="775"/>
      <c r="X1104" s="775"/>
      <c r="Y1104" s="775"/>
      <c r="Z1104" s="775"/>
    </row>
    <row r="1105" spans="1:26" ht="15.75" customHeight="1" x14ac:dyDescent="0.25">
      <c r="A1105" s="836"/>
      <c r="B1105" s="836"/>
      <c r="C1105" s="836"/>
      <c r="D1105" s="837"/>
      <c r="E1105" s="838"/>
      <c r="F1105" s="839"/>
      <c r="G1105" s="840"/>
      <c r="H1105" s="775"/>
      <c r="I1105" s="775"/>
      <c r="J1105" s="775"/>
      <c r="K1105" s="775"/>
      <c r="L1105" s="775"/>
      <c r="M1105" s="775"/>
      <c r="N1105" s="775"/>
      <c r="O1105" s="775"/>
      <c r="P1105" s="775"/>
      <c r="Q1105" s="775"/>
      <c r="R1105" s="775"/>
      <c r="S1105" s="775"/>
      <c r="T1105" s="775"/>
      <c r="U1105" s="775"/>
      <c r="V1105" s="775"/>
      <c r="W1105" s="775"/>
      <c r="X1105" s="775"/>
      <c r="Y1105" s="775"/>
      <c r="Z1105" s="775"/>
    </row>
    <row r="1106" spans="1:26" ht="15.75" customHeight="1" x14ac:dyDescent="0.25">
      <c r="A1106" s="836"/>
      <c r="B1106" s="836"/>
      <c r="C1106" s="836"/>
      <c r="D1106" s="837"/>
      <c r="E1106" s="838"/>
      <c r="F1106" s="839"/>
      <c r="G1106" s="840"/>
      <c r="H1106" s="775"/>
      <c r="I1106" s="775"/>
      <c r="J1106" s="775"/>
      <c r="K1106" s="775"/>
      <c r="L1106" s="775"/>
      <c r="M1106" s="775"/>
      <c r="N1106" s="775"/>
      <c r="O1106" s="775"/>
      <c r="P1106" s="775"/>
      <c r="Q1106" s="775"/>
      <c r="R1106" s="775"/>
      <c r="S1106" s="775"/>
      <c r="T1106" s="775"/>
      <c r="U1106" s="775"/>
      <c r="V1106" s="775"/>
      <c r="W1106" s="775"/>
      <c r="X1106" s="775"/>
      <c r="Y1106" s="775"/>
      <c r="Z1106" s="775"/>
    </row>
    <row r="1107" spans="1:26" ht="15.75" customHeight="1" x14ac:dyDescent="0.25">
      <c r="A1107" s="836"/>
      <c r="B1107" s="836"/>
      <c r="C1107" s="836"/>
      <c r="D1107" s="837"/>
      <c r="E1107" s="838"/>
      <c r="F1107" s="839"/>
      <c r="G1107" s="840"/>
      <c r="H1107" s="775"/>
      <c r="I1107" s="775"/>
      <c r="J1107" s="775"/>
      <c r="K1107" s="775"/>
      <c r="L1107" s="775"/>
      <c r="M1107" s="775"/>
      <c r="N1107" s="775"/>
      <c r="O1107" s="775"/>
      <c r="P1107" s="775"/>
      <c r="Q1107" s="775"/>
      <c r="R1107" s="775"/>
      <c r="S1107" s="775"/>
      <c r="T1107" s="775"/>
      <c r="U1107" s="775"/>
      <c r="V1107" s="775"/>
      <c r="W1107" s="775"/>
      <c r="X1107" s="775"/>
      <c r="Y1107" s="775"/>
      <c r="Z1107" s="775"/>
    </row>
    <row r="1108" spans="1:26" ht="15.75" customHeight="1" x14ac:dyDescent="0.25">
      <c r="A1108" s="836"/>
      <c r="B1108" s="836"/>
      <c r="C1108" s="836"/>
      <c r="D1108" s="837"/>
      <c r="E1108" s="838"/>
      <c r="F1108" s="839"/>
      <c r="G1108" s="840"/>
      <c r="H1108" s="775"/>
      <c r="I1108" s="775"/>
      <c r="J1108" s="775"/>
      <c r="K1108" s="775"/>
      <c r="L1108" s="775"/>
      <c r="M1108" s="775"/>
      <c r="N1108" s="775"/>
      <c r="O1108" s="775"/>
      <c r="P1108" s="775"/>
      <c r="Q1108" s="775"/>
      <c r="R1108" s="775"/>
      <c r="S1108" s="775"/>
      <c r="T1108" s="775"/>
      <c r="U1108" s="775"/>
      <c r="V1108" s="775"/>
      <c r="W1108" s="775"/>
      <c r="X1108" s="775"/>
      <c r="Y1108" s="775"/>
      <c r="Z1108" s="775"/>
    </row>
    <row r="1109" spans="1:26" ht="15.75" customHeight="1" x14ac:dyDescent="0.25">
      <c r="A1109" s="836"/>
      <c r="B1109" s="836"/>
      <c r="C1109" s="836"/>
      <c r="D1109" s="837"/>
      <c r="E1109" s="838"/>
      <c r="F1109" s="839"/>
      <c r="G1109" s="840"/>
      <c r="H1109" s="775"/>
      <c r="I1109" s="775"/>
      <c r="J1109" s="775"/>
      <c r="K1109" s="775"/>
      <c r="L1109" s="775"/>
      <c r="M1109" s="775"/>
      <c r="N1109" s="775"/>
      <c r="O1109" s="775"/>
      <c r="P1109" s="775"/>
      <c r="Q1109" s="775"/>
      <c r="R1109" s="775"/>
      <c r="S1109" s="775"/>
      <c r="T1109" s="775"/>
      <c r="U1109" s="775"/>
      <c r="V1109" s="775"/>
      <c r="W1109" s="775"/>
      <c r="X1109" s="775"/>
      <c r="Y1109" s="775"/>
      <c r="Z1109" s="775"/>
    </row>
    <row r="1110" spans="1:26" ht="15.75" customHeight="1" x14ac:dyDescent="0.25">
      <c r="A1110" s="836"/>
      <c r="B1110" s="836"/>
      <c r="C1110" s="836"/>
      <c r="D1110" s="837"/>
      <c r="E1110" s="838"/>
      <c r="F1110" s="839"/>
      <c r="G1110" s="840"/>
      <c r="H1110" s="775"/>
      <c r="I1110" s="775"/>
      <c r="J1110" s="775"/>
      <c r="K1110" s="775"/>
      <c r="L1110" s="775"/>
      <c r="M1110" s="775"/>
      <c r="N1110" s="775"/>
      <c r="O1110" s="775"/>
      <c r="P1110" s="775"/>
      <c r="Q1110" s="775"/>
      <c r="R1110" s="775"/>
      <c r="S1110" s="775"/>
      <c r="T1110" s="775"/>
      <c r="U1110" s="775"/>
      <c r="V1110" s="775"/>
      <c r="W1110" s="775"/>
      <c r="X1110" s="775"/>
      <c r="Y1110" s="775"/>
      <c r="Z1110" s="775"/>
    </row>
  </sheetData>
  <mergeCells count="9">
    <mergeCell ref="H5:H6"/>
    <mergeCell ref="A10:C10"/>
    <mergeCell ref="E10:F10"/>
    <mergeCell ref="A12:G12"/>
    <mergeCell ref="A14:G14"/>
    <mergeCell ref="A7:G7"/>
    <mergeCell ref="A8:G8"/>
    <mergeCell ref="A9:D9"/>
    <mergeCell ref="E9:G9"/>
  </mergeCells>
  <pageMargins left="0.511811024" right="0.511811024" top="0.78740157499999996" bottom="0.78740157499999996" header="0" footer="0"/>
  <pageSetup scale="80" orientation="landscape" r:id="rId1"/>
  <colBreaks count="1" manualBreakCount="1">
    <brk id="9"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Y885"/>
  <sheetViews>
    <sheetView view="pageBreakPreview" zoomScale="85" zoomScaleNormal="85" zoomScaleSheetLayoutView="85" workbookViewId="0">
      <selection activeCell="O14" sqref="O14"/>
    </sheetView>
  </sheetViews>
  <sheetFormatPr defaultColWidth="14.42578125" defaultRowHeight="15" customHeight="1" x14ac:dyDescent="0.25"/>
  <cols>
    <col min="1" max="1" width="8.7109375" customWidth="1"/>
    <col min="2" max="2" width="115.7109375" customWidth="1"/>
    <col min="3" max="3" width="15" customWidth="1"/>
    <col min="4" max="4" width="22.85546875" customWidth="1"/>
    <col min="5" max="5" width="14.140625" customWidth="1"/>
    <col min="7" max="7" width="16" customWidth="1"/>
    <col min="8" max="8" width="14.7109375" customWidth="1"/>
    <col min="9" max="9" width="18" customWidth="1"/>
    <col min="10" max="10" width="15.7109375" customWidth="1"/>
    <col min="20" max="60" width="0" hidden="1" customWidth="1"/>
  </cols>
  <sheetData>
    <row r="1" spans="1:10" x14ac:dyDescent="0.25">
      <c r="A1" s="1253"/>
      <c r="B1" s="1139"/>
      <c r="C1" s="1139"/>
      <c r="D1" s="1139"/>
      <c r="E1" s="1139"/>
      <c r="F1" s="1139"/>
    </row>
    <row r="2" spans="1:10" ht="36.75" customHeight="1" x14ac:dyDescent="0.25">
      <c r="A2" s="1206"/>
      <c r="B2" s="1142"/>
      <c r="C2" s="1142"/>
      <c r="D2" s="1142"/>
      <c r="E2" s="1142"/>
      <c r="F2" s="1142"/>
    </row>
    <row r="3" spans="1:10" ht="15" customHeight="1" x14ac:dyDescent="0.25">
      <c r="A3" s="1254" t="s">
        <v>1372</v>
      </c>
      <c r="B3" s="1136"/>
      <c r="C3" s="1136"/>
      <c r="D3" s="1136"/>
      <c r="E3" s="1136"/>
      <c r="F3" s="1136"/>
    </row>
    <row r="4" spans="1:10" ht="19.5" customHeight="1" x14ac:dyDescent="0.25">
      <c r="A4" s="1106" t="s">
        <v>3</v>
      </c>
      <c r="B4" s="1106"/>
      <c r="C4" s="1103"/>
      <c r="D4" s="1107" t="s">
        <v>1373</v>
      </c>
      <c r="E4" s="1108">
        <f>D48</f>
        <v>0</v>
      </c>
      <c r="F4" s="1104"/>
    </row>
    <row r="5" spans="1:10" x14ac:dyDescent="0.25">
      <c r="A5" s="1109" t="s">
        <v>1519</v>
      </c>
      <c r="B5" s="1110"/>
      <c r="C5" s="1255"/>
      <c r="D5" s="1256"/>
      <c r="E5" s="1256"/>
      <c r="F5" s="1257"/>
    </row>
    <row r="6" spans="1:10" x14ac:dyDescent="0.25">
      <c r="A6" s="1111" t="s">
        <v>1477</v>
      </c>
      <c r="B6" s="841"/>
      <c r="C6" s="1258"/>
      <c r="D6" s="1259"/>
      <c r="E6" s="1259"/>
      <c r="F6" s="1260"/>
    </row>
    <row r="7" spans="1:10" x14ac:dyDescent="0.25">
      <c r="A7" s="1264"/>
      <c r="B7" s="1265"/>
      <c r="C7" s="1258"/>
      <c r="D7" s="1259"/>
      <c r="E7" s="1259"/>
      <c r="F7" s="1260"/>
    </row>
    <row r="8" spans="1:10" x14ac:dyDescent="0.25">
      <c r="A8" s="1266"/>
      <c r="B8" s="1267"/>
      <c r="C8" s="1261"/>
      <c r="D8" s="1262"/>
      <c r="E8" s="1262"/>
      <c r="F8" s="1263"/>
      <c r="G8" s="1077"/>
    </row>
    <row r="9" spans="1:10" ht="15" customHeight="1" x14ac:dyDescent="0.25">
      <c r="A9" s="1268" t="s">
        <v>127</v>
      </c>
      <c r="B9" s="1250" t="s">
        <v>5</v>
      </c>
      <c r="C9" s="1252" t="s">
        <v>2298</v>
      </c>
      <c r="D9" s="843" t="s">
        <v>1374</v>
      </c>
      <c r="E9" s="843" t="s">
        <v>1375</v>
      </c>
      <c r="F9" s="1252" t="s">
        <v>1376</v>
      </c>
    </row>
    <row r="10" spans="1:10" ht="34.5" customHeight="1" x14ac:dyDescent="0.25">
      <c r="A10" s="1251"/>
      <c r="B10" s="1251"/>
      <c r="C10" s="1251"/>
      <c r="D10" s="844">
        <f>BDI!D18</f>
        <v>0</v>
      </c>
      <c r="E10" s="844">
        <f>BDI!E18</f>
        <v>0</v>
      </c>
      <c r="F10" s="1251"/>
      <c r="G10" s="531"/>
      <c r="H10" s="531"/>
      <c r="I10" s="531"/>
      <c r="J10" s="845"/>
    </row>
    <row r="11" spans="1:10" ht="27" customHeight="1" x14ac:dyDescent="0.25">
      <c r="A11" s="230" t="s">
        <v>10</v>
      </c>
      <c r="B11" s="540" t="str">
        <f>PLANILHA_ORÇAMETÁRIA!$E9</f>
        <v>SERVIÇOS TÉCNICOS INICIAIS</v>
      </c>
      <c r="C11" s="846">
        <f>PLANILHA_ORÇAMETÁRIA!H13</f>
        <v>0</v>
      </c>
      <c r="D11" s="846">
        <f>C11*D10</f>
        <v>0</v>
      </c>
      <c r="E11" s="844"/>
      <c r="F11" s="847">
        <f>E11+D11+C11</f>
        <v>0</v>
      </c>
      <c r="G11" s="531"/>
      <c r="H11" s="531"/>
      <c r="I11" s="531"/>
      <c r="J11" s="845"/>
    </row>
    <row r="12" spans="1:10" ht="27" customHeight="1" x14ac:dyDescent="0.25">
      <c r="A12" s="230" t="s">
        <v>13</v>
      </c>
      <c r="B12" s="540" t="str">
        <f>PLANILHA_ORÇAMETÁRIA!E14</f>
        <v>PROJETOS</v>
      </c>
      <c r="C12" s="846">
        <f>PLANILHA_ORÇAMETÁRIA!H29</f>
        <v>0</v>
      </c>
      <c r="D12" s="846">
        <f>C12*D10</f>
        <v>0</v>
      </c>
      <c r="E12" s="844"/>
      <c r="F12" s="847">
        <f>E12+D12+C12</f>
        <v>0</v>
      </c>
      <c r="G12" s="531"/>
      <c r="H12" s="531"/>
      <c r="I12" s="531"/>
      <c r="J12" s="845"/>
    </row>
    <row r="13" spans="1:10" x14ac:dyDescent="0.25">
      <c r="A13" s="230" t="s">
        <v>15</v>
      </c>
      <c r="B13" s="540" t="str">
        <f>PLANILHA_ORÇAMETÁRIA!E30</f>
        <v>SERVIÇOS PRELIMINARES / TÉCNICO</v>
      </c>
      <c r="C13" s="846">
        <f>PLANILHA_ORÇAMETÁRIA!H45</f>
        <v>0</v>
      </c>
      <c r="D13" s="846">
        <f>$D$10*C13</f>
        <v>0</v>
      </c>
      <c r="E13" s="230"/>
      <c r="F13" s="847">
        <f>E13+D13+C13</f>
        <v>0</v>
      </c>
      <c r="H13" s="531"/>
      <c r="I13" s="531"/>
      <c r="J13" s="845"/>
    </row>
    <row r="14" spans="1:10" x14ac:dyDescent="0.25">
      <c r="A14" s="230" t="s">
        <v>17</v>
      </c>
      <c r="B14" s="540" t="str">
        <f>PLANILHA_ORÇAMETÁRIA!E46</f>
        <v xml:space="preserve">ENSAIOS   CONTROLE TECNÓGOICO DO CONCRETO  </v>
      </c>
      <c r="C14" s="846">
        <f>PLANILHA_ORÇAMETÁRIA!H51</f>
        <v>0</v>
      </c>
      <c r="D14" s="846">
        <f t="shared" ref="D14:D17" si="0">$D$10*C14</f>
        <v>0</v>
      </c>
      <c r="E14" s="230"/>
      <c r="F14" s="847">
        <f t="shared" ref="F14:F17" si="1">E14+D14+C14</f>
        <v>0</v>
      </c>
      <c r="H14" s="531"/>
      <c r="I14" s="531"/>
      <c r="J14" s="845"/>
    </row>
    <row r="15" spans="1:10" x14ac:dyDescent="0.25">
      <c r="A15" s="230" t="s">
        <v>20</v>
      </c>
      <c r="B15" s="540" t="str">
        <f>PLANILHA_ORÇAMETÁRIA!E52</f>
        <v>TERRAPLENAGEM , TRASNPORTES E ESCAVAÇÕES</v>
      </c>
      <c r="C15" s="846">
        <f>PLANILHA_ORÇAMETÁRIA!H66</f>
        <v>0</v>
      </c>
      <c r="D15" s="846">
        <f t="shared" si="0"/>
        <v>0</v>
      </c>
      <c r="E15" s="848"/>
      <c r="F15" s="847">
        <f t="shared" si="1"/>
        <v>0</v>
      </c>
      <c r="H15" s="531"/>
      <c r="I15" s="531"/>
      <c r="J15" s="845"/>
    </row>
    <row r="16" spans="1:10" x14ac:dyDescent="0.25">
      <c r="A16" s="230" t="s">
        <v>1151</v>
      </c>
      <c r="B16" s="540" t="str">
        <f>PLANILHA_ORÇAMETÁRIA!E68</f>
        <v>ADMINISTRAÇÃO DO CANTEIRO DE OBRA</v>
      </c>
      <c r="C16" s="846">
        <f>PLANILHA_ORÇAMETÁRIA!H72</f>
        <v>0</v>
      </c>
      <c r="D16" s="846">
        <f>$D$10*C16</f>
        <v>0</v>
      </c>
      <c r="E16" s="848"/>
      <c r="F16" s="847">
        <f t="shared" si="1"/>
        <v>0</v>
      </c>
      <c r="H16" s="531"/>
      <c r="I16" s="531"/>
      <c r="J16" s="845"/>
    </row>
    <row r="17" spans="1:10" x14ac:dyDescent="0.25">
      <c r="A17" s="230" t="s">
        <v>1153</v>
      </c>
      <c r="B17" s="540" t="str">
        <f>PLANILHA_ORÇAMETÁRIA!E73</f>
        <v>SERVIÇOS COMPLEMENTARES</v>
      </c>
      <c r="C17" s="846">
        <f>PLANILHA_ORÇAMETÁRIA!H76</f>
        <v>0</v>
      </c>
      <c r="D17" s="846">
        <f t="shared" si="0"/>
        <v>0</v>
      </c>
      <c r="E17" s="848"/>
      <c r="F17" s="847">
        <f t="shared" si="1"/>
        <v>0</v>
      </c>
      <c r="H17" s="531"/>
      <c r="I17" s="531"/>
      <c r="J17" s="845"/>
    </row>
    <row r="18" spans="1:10" ht="15.75" customHeight="1" x14ac:dyDescent="0.25">
      <c r="A18" s="230" t="s">
        <v>1155</v>
      </c>
      <c r="B18" s="540" t="str">
        <f>PLANILHA_ORÇAMETÁRIA!E80</f>
        <v xml:space="preserve">INFRAESTRUTURA/FUNDAÇÕES </v>
      </c>
      <c r="C18" s="849">
        <f>PLANILHA_ORÇAMETÁRIA!H97</f>
        <v>0</v>
      </c>
      <c r="D18" s="846">
        <f t="shared" ref="D18:D45" si="2">$D$10*C18</f>
        <v>0</v>
      </c>
      <c r="E18" s="540"/>
      <c r="F18" s="847">
        <f t="shared" ref="F18:F45" si="3">E18+D18+C18</f>
        <v>0</v>
      </c>
      <c r="H18" s="531"/>
      <c r="I18" s="531"/>
    </row>
    <row r="19" spans="1:10" ht="15.75" customHeight="1" x14ac:dyDescent="0.25">
      <c r="A19" s="230" t="s">
        <v>1156</v>
      </c>
      <c r="B19" s="540" t="str">
        <f>PLANILHA_ORÇAMETÁRIA!E98</f>
        <v>SUPERESTRUTURA</v>
      </c>
      <c r="C19" s="849">
        <f>PLANILHA_ORÇAMETÁRIA!H129</f>
        <v>0</v>
      </c>
      <c r="D19" s="846">
        <f t="shared" si="2"/>
        <v>0</v>
      </c>
      <c r="E19" s="540"/>
      <c r="F19" s="847">
        <f t="shared" si="3"/>
        <v>0</v>
      </c>
      <c r="H19" s="531"/>
      <c r="I19" s="531"/>
    </row>
    <row r="20" spans="1:10" ht="15.75" customHeight="1" x14ac:dyDescent="0.25">
      <c r="A20" s="230" t="s">
        <v>2229</v>
      </c>
      <c r="B20" s="540" t="str">
        <f>PLANILHA_ORÇAMETÁRIA!E130</f>
        <v>IMPERMEABILIZAÇÕES, ISOLAÇÃO TÉRMICA E ACÚSTICA</v>
      </c>
      <c r="C20" s="849">
        <f>PLANILHA_ORÇAMETÁRIA!H140</f>
        <v>0</v>
      </c>
      <c r="D20" s="846">
        <f t="shared" si="2"/>
        <v>0</v>
      </c>
      <c r="E20" s="540"/>
      <c r="F20" s="847">
        <f t="shared" si="3"/>
        <v>0</v>
      </c>
      <c r="H20" s="531"/>
      <c r="I20" s="531"/>
    </row>
    <row r="21" spans="1:10" ht="15.75" customHeight="1" x14ac:dyDescent="0.25">
      <c r="A21" s="230" t="s">
        <v>2230</v>
      </c>
      <c r="B21" s="540" t="str">
        <f>PLANILHA_ORÇAMETÁRIA!E141</f>
        <v>ALVENARIAS, VEDAÇÕES E DIVISÓRIAS</v>
      </c>
      <c r="C21" s="849">
        <f>PLANILHA_ORÇAMETÁRIA!H150</f>
        <v>0</v>
      </c>
      <c r="D21" s="846">
        <f t="shared" si="2"/>
        <v>0</v>
      </c>
      <c r="E21" s="540"/>
      <c r="F21" s="847">
        <f t="shared" si="3"/>
        <v>0</v>
      </c>
      <c r="H21" s="531"/>
      <c r="I21" s="531"/>
    </row>
    <row r="22" spans="1:10" ht="15.75" customHeight="1" x14ac:dyDescent="0.25">
      <c r="A22" s="230" t="s">
        <v>2231</v>
      </c>
      <c r="B22" s="540" t="str">
        <f>PLANILHA_ORÇAMETÁRIA!E151</f>
        <v>ESQUADRIAS</v>
      </c>
      <c r="C22" s="849">
        <f>PLANILHA_ORÇAMETÁRIA!H167</f>
        <v>0</v>
      </c>
      <c r="D22" s="846">
        <f t="shared" si="2"/>
        <v>0</v>
      </c>
      <c r="E22" s="540"/>
      <c r="F22" s="847">
        <f t="shared" si="3"/>
        <v>0</v>
      </c>
      <c r="H22" s="531"/>
      <c r="I22" s="531"/>
    </row>
    <row r="23" spans="1:10" ht="15.75" customHeight="1" x14ac:dyDescent="0.25">
      <c r="A23" s="230" t="s">
        <v>2232</v>
      </c>
      <c r="B23" s="540" t="str">
        <f>PLANILHA_ORÇAMETÁRIA!E168</f>
        <v>COBERTURA E PROTEÇÕES</v>
      </c>
      <c r="C23" s="849">
        <f>PLANILHA_ORÇAMETÁRIA!H175</f>
        <v>0</v>
      </c>
      <c r="D23" s="846">
        <f t="shared" si="2"/>
        <v>0</v>
      </c>
      <c r="E23" s="540"/>
      <c r="F23" s="847">
        <f t="shared" si="3"/>
        <v>0</v>
      </c>
      <c r="H23" s="531"/>
      <c r="I23" s="531"/>
    </row>
    <row r="24" spans="1:10" ht="15.75" customHeight="1" x14ac:dyDescent="0.25">
      <c r="A24" s="230" t="s">
        <v>2233</v>
      </c>
      <c r="B24" s="540" t="str">
        <f>PLANILHA_ORÇAMETÁRIA!E176</f>
        <v>REVESTIMENTOS</v>
      </c>
      <c r="C24" s="849">
        <f>PLANILHA_ORÇAMETÁRIA!H195</f>
        <v>0</v>
      </c>
      <c r="D24" s="846">
        <f t="shared" si="2"/>
        <v>0</v>
      </c>
      <c r="E24" s="540"/>
      <c r="F24" s="847">
        <f t="shared" si="3"/>
        <v>0</v>
      </c>
      <c r="H24" s="531"/>
      <c r="I24" s="531"/>
    </row>
    <row r="25" spans="1:10" ht="15.75" customHeight="1" x14ac:dyDescent="0.25">
      <c r="A25" s="230" t="s">
        <v>2234</v>
      </c>
      <c r="B25" s="540" t="str">
        <f>PLANILHA_ORÇAMETÁRIA!E196</f>
        <v>PAVIMENTAÇÃO</v>
      </c>
      <c r="C25" s="849">
        <f>PLANILHA_ORÇAMETÁRIA!H212</f>
        <v>0</v>
      </c>
      <c r="D25" s="846">
        <f t="shared" si="2"/>
        <v>0</v>
      </c>
      <c r="E25" s="540"/>
      <c r="F25" s="847">
        <f t="shared" si="3"/>
        <v>0</v>
      </c>
      <c r="H25" s="531"/>
      <c r="I25" s="531"/>
    </row>
    <row r="26" spans="1:10" ht="15.75" customHeight="1" x14ac:dyDescent="0.25">
      <c r="A26" s="230" t="s">
        <v>2235</v>
      </c>
      <c r="B26" s="540" t="str">
        <f>PLANILHA_ORÇAMETÁRIA!E213</f>
        <v>FORROS</v>
      </c>
      <c r="C26" s="849">
        <f>PLANILHA_ORÇAMETÁRIA!H216</f>
        <v>0</v>
      </c>
      <c r="D26" s="846">
        <f t="shared" si="2"/>
        <v>0</v>
      </c>
      <c r="E26" s="540"/>
      <c r="F26" s="847">
        <f t="shared" si="3"/>
        <v>0</v>
      </c>
      <c r="H26" s="531"/>
      <c r="I26" s="531"/>
    </row>
    <row r="27" spans="1:10" ht="15.75" customHeight="1" x14ac:dyDescent="0.25">
      <c r="A27" s="230" t="s">
        <v>2236</v>
      </c>
      <c r="B27" s="540" t="str">
        <f>PLANILHA_ORÇAMETÁRIA!E217</f>
        <v>PINTURAS</v>
      </c>
      <c r="C27" s="849">
        <f>PLANILHA_ORÇAMETÁRIA!H245</f>
        <v>0</v>
      </c>
      <c r="D27" s="846">
        <f t="shared" si="2"/>
        <v>0</v>
      </c>
      <c r="E27" s="540"/>
      <c r="F27" s="847">
        <f t="shared" si="3"/>
        <v>0</v>
      </c>
      <c r="H27" s="531"/>
      <c r="I27" s="531"/>
    </row>
    <row r="28" spans="1:10" ht="15.75" customHeight="1" x14ac:dyDescent="0.25">
      <c r="A28" s="230" t="s">
        <v>2237</v>
      </c>
      <c r="B28" s="540" t="str">
        <f>PLANILHA_ORÇAMETÁRIA!E246</f>
        <v>VIDROS</v>
      </c>
      <c r="C28" s="849">
        <f>PLANILHA_ORÇAMETÁRIA!H249</f>
        <v>0</v>
      </c>
      <c r="D28" s="846">
        <f t="shared" si="2"/>
        <v>0</v>
      </c>
      <c r="E28" s="540"/>
      <c r="F28" s="847">
        <f t="shared" si="3"/>
        <v>0</v>
      </c>
      <c r="H28" s="531"/>
      <c r="I28" s="531"/>
    </row>
    <row r="29" spans="1:10" ht="15.75" customHeight="1" x14ac:dyDescent="0.25">
      <c r="A29" s="230" t="s">
        <v>2238</v>
      </c>
      <c r="B29" s="540" t="str">
        <f>PLANILHA_ORÇAMETÁRIA!E250</f>
        <v>INSTALAÇÕES HIDROSSANITÁRIAS</v>
      </c>
      <c r="C29" s="849">
        <f>PLANILHA_ORÇAMETÁRIA!H330</f>
        <v>0</v>
      </c>
      <c r="D29" s="846">
        <f t="shared" si="2"/>
        <v>0</v>
      </c>
      <c r="E29" s="540"/>
      <c r="F29" s="847">
        <f t="shared" si="3"/>
        <v>0</v>
      </c>
      <c r="H29" s="531"/>
      <c r="I29" s="531"/>
    </row>
    <row r="30" spans="1:10" ht="15.75" customHeight="1" x14ac:dyDescent="0.25">
      <c r="A30" s="230" t="s">
        <v>2239</v>
      </c>
      <c r="B30" s="540" t="str">
        <f>PLANILHA_ORÇAMETÁRIA!E331</f>
        <v>ACESSÓRIOS, BANCADAS E GRANITOS, LOUÇAS E METAIS</v>
      </c>
      <c r="C30" s="849">
        <f>PLANILHA_ORÇAMETÁRIA!H359</f>
        <v>0</v>
      </c>
      <c r="D30" s="846">
        <f t="shared" si="2"/>
        <v>0</v>
      </c>
      <c r="E30" s="540"/>
      <c r="F30" s="847">
        <f t="shared" si="3"/>
        <v>0</v>
      </c>
      <c r="G30" s="531">
        <f>PLANILHA_ORÇAMETÁRIA!H893</f>
        <v>0</v>
      </c>
      <c r="H30" s="531"/>
      <c r="I30" s="531"/>
    </row>
    <row r="31" spans="1:10" ht="15.75" customHeight="1" x14ac:dyDescent="0.25">
      <c r="A31" s="230" t="s">
        <v>2240</v>
      </c>
      <c r="B31" s="540" t="str">
        <f>PLANILHA_ORÇAMETÁRIA!E360</f>
        <v>INSTALAÇÕES DE COMBATE A INCÊNDIO</v>
      </c>
      <c r="C31" s="849">
        <f>PLANILHA_ORÇAMETÁRIA!H394</f>
        <v>0</v>
      </c>
      <c r="D31" s="846">
        <f t="shared" si="2"/>
        <v>0</v>
      </c>
      <c r="E31" s="540"/>
      <c r="F31" s="847">
        <f t="shared" si="3"/>
        <v>0</v>
      </c>
      <c r="H31" s="531"/>
      <c r="I31" s="531"/>
    </row>
    <row r="32" spans="1:10" ht="15.75" customHeight="1" x14ac:dyDescent="0.25">
      <c r="A32" s="230" t="s">
        <v>2241</v>
      </c>
      <c r="B32" s="540" t="str">
        <f>PLANILHA_ORÇAMETÁRIA!E395</f>
        <v>IMPLANTAÇÃO E PAISAGISMO</v>
      </c>
      <c r="C32" s="849">
        <f>PLANILHA_ORÇAMETÁRIA!H418</f>
        <v>0</v>
      </c>
      <c r="D32" s="846">
        <f t="shared" si="2"/>
        <v>0</v>
      </c>
      <c r="E32" s="540"/>
      <c r="F32" s="847">
        <f t="shared" si="3"/>
        <v>0</v>
      </c>
      <c r="H32" s="531"/>
      <c r="I32" s="531"/>
    </row>
    <row r="33" spans="1:25" ht="15.75" customHeight="1" x14ac:dyDescent="0.25">
      <c r="A33" s="230" t="s">
        <v>2242</v>
      </c>
      <c r="B33" s="540" t="str">
        <f>PLANILHA_ORÇAMETÁRIA!E420</f>
        <v>INSTALAÇÕES ELÉTRICAS CONVENCIONAIS DA BIBLIOTECA</v>
      </c>
      <c r="C33" s="849">
        <f>PLANILHA_ORÇAMETÁRIA!G508</f>
        <v>0</v>
      </c>
      <c r="D33" s="846">
        <f t="shared" si="2"/>
        <v>0</v>
      </c>
      <c r="E33" s="540"/>
      <c r="F33" s="847">
        <f t="shared" si="3"/>
        <v>0</v>
      </c>
      <c r="H33" s="531"/>
      <c r="I33" s="531"/>
    </row>
    <row r="34" spans="1:25" ht="15.75" customHeight="1" x14ac:dyDescent="0.25">
      <c r="A34" s="230" t="s">
        <v>2243</v>
      </c>
      <c r="B34" s="540" t="str">
        <f>PLANILHA_ORÇAMETÁRIA!E509</f>
        <v>INSTALAÇÕES ELÉTRICAS ESTABILIZADAS DA BIBLIOTECA</v>
      </c>
      <c r="C34" s="849">
        <f>PLANILHA_ORÇAMETÁRIA!G555</f>
        <v>0</v>
      </c>
      <c r="D34" s="846">
        <f t="shared" si="2"/>
        <v>0</v>
      </c>
      <c r="E34" s="540"/>
      <c r="F34" s="847">
        <f t="shared" si="3"/>
        <v>0</v>
      </c>
      <c r="G34" s="50"/>
      <c r="H34" s="531"/>
      <c r="I34" s="531"/>
      <c r="J34" s="50"/>
      <c r="K34" s="50"/>
      <c r="L34" s="50"/>
      <c r="M34" s="50"/>
      <c r="N34" s="50"/>
      <c r="O34" s="50"/>
      <c r="P34" s="50"/>
      <c r="Q34" s="50"/>
      <c r="R34" s="50"/>
      <c r="S34" s="50"/>
      <c r="T34" s="50"/>
      <c r="U34" s="50"/>
      <c r="V34" s="50"/>
      <c r="W34" s="50"/>
      <c r="X34" s="50"/>
      <c r="Y34" s="50"/>
    </row>
    <row r="35" spans="1:25" ht="15.75" customHeight="1" x14ac:dyDescent="0.25">
      <c r="A35" s="230" t="s">
        <v>2244</v>
      </c>
      <c r="B35" s="540" t="str">
        <f>PLANILHA_ORÇAMETÁRIA!E558</f>
        <v>QUADRO GERAL DE FORÇA (QGF-BIBLIOTECA)</v>
      </c>
      <c r="C35" s="849">
        <f>PLANILHA_ORÇAMETÁRIA!G597</f>
        <v>0</v>
      </c>
      <c r="D35" s="846">
        <f t="shared" si="2"/>
        <v>0</v>
      </c>
      <c r="E35" s="540"/>
      <c r="F35" s="847">
        <f t="shared" si="3"/>
        <v>0</v>
      </c>
      <c r="G35" s="50"/>
      <c r="H35" s="531"/>
      <c r="I35" s="531"/>
      <c r="J35" s="50"/>
      <c r="K35" s="50"/>
      <c r="L35" s="50"/>
      <c r="M35" s="50"/>
      <c r="N35" s="50"/>
      <c r="O35" s="50"/>
      <c r="P35" s="50"/>
      <c r="Q35" s="50"/>
      <c r="R35" s="50"/>
      <c r="S35" s="50"/>
      <c r="T35" s="50"/>
      <c r="U35" s="50"/>
      <c r="V35" s="50"/>
      <c r="W35" s="50"/>
      <c r="X35" s="50"/>
      <c r="Y35" s="50"/>
    </row>
    <row r="36" spans="1:25" ht="15.75" customHeight="1" x14ac:dyDescent="0.25">
      <c r="A36" s="230" t="s">
        <v>2245</v>
      </c>
      <c r="B36" s="540" t="str">
        <f>PLANILHA_ORÇAMETÁRIA!E598</f>
        <v>QUADRO DE DISTRIBUIÇÃO DE ILUMINAÇÃO (QDL-BIBLIOTECA)</v>
      </c>
      <c r="C36" s="849">
        <f>PLANILHA_ORÇAMETÁRIA!G637</f>
        <v>0</v>
      </c>
      <c r="D36" s="846">
        <f t="shared" si="2"/>
        <v>0</v>
      </c>
      <c r="E36" s="540"/>
      <c r="F36" s="847">
        <f t="shared" si="3"/>
        <v>0</v>
      </c>
      <c r="G36" s="50"/>
      <c r="H36" s="531"/>
      <c r="I36" s="531"/>
      <c r="J36" s="50"/>
      <c r="K36" s="50"/>
      <c r="L36" s="50"/>
      <c r="M36" s="50"/>
      <c r="N36" s="50"/>
      <c r="O36" s="50"/>
      <c r="P36" s="50"/>
      <c r="Q36" s="50"/>
      <c r="R36" s="50"/>
      <c r="S36" s="50"/>
      <c r="T36" s="50"/>
      <c r="U36" s="50"/>
      <c r="V36" s="50"/>
      <c r="W36" s="50"/>
      <c r="X36" s="50"/>
      <c r="Y36" s="50"/>
    </row>
    <row r="37" spans="1:25" ht="15.75" customHeight="1" x14ac:dyDescent="0.25">
      <c r="A37" s="230" t="s">
        <v>2246</v>
      </c>
      <c r="B37" s="540" t="str">
        <f>PLANILHA_ORÇAMETÁRIA!E638</f>
        <v>QUADRO DE DISTRIBUIÇÃO ESTABILIZADA (QDE-BIBLIOTECA)</v>
      </c>
      <c r="C37" s="849">
        <f>PLANILHA_ORÇAMETÁRIA!G675</f>
        <v>0</v>
      </c>
      <c r="D37" s="846">
        <f t="shared" si="2"/>
        <v>0</v>
      </c>
      <c r="E37" s="540"/>
      <c r="F37" s="847">
        <f t="shared" si="3"/>
        <v>0</v>
      </c>
      <c r="G37" s="50"/>
      <c r="H37" s="531"/>
      <c r="I37" s="531"/>
      <c r="J37" s="50"/>
      <c r="K37" s="50"/>
      <c r="L37" s="50"/>
      <c r="M37" s="50"/>
      <c r="N37" s="50"/>
      <c r="O37" s="50"/>
      <c r="P37" s="50"/>
      <c r="Q37" s="50"/>
      <c r="R37" s="50"/>
      <c r="S37" s="50"/>
      <c r="T37" s="50"/>
      <c r="U37" s="50"/>
      <c r="V37" s="50"/>
      <c r="W37" s="50"/>
      <c r="X37" s="50"/>
      <c r="Y37" s="50"/>
    </row>
    <row r="38" spans="1:25" ht="15.75" customHeight="1" x14ac:dyDescent="0.25">
      <c r="A38" s="230" t="s">
        <v>2247</v>
      </c>
      <c r="B38" s="540" t="str">
        <f>PLANILHA_ORÇAMETÁRIA!E677</f>
        <v>INSTALAÇÕES DE SPDA E ATERRAMENTO - BIBLIOTECA</v>
      </c>
      <c r="C38" s="849">
        <f>PLANILHA_ORÇAMETÁRIA!G705</f>
        <v>0</v>
      </c>
      <c r="D38" s="846">
        <f t="shared" si="2"/>
        <v>0</v>
      </c>
      <c r="E38" s="540"/>
      <c r="F38" s="847">
        <f t="shared" si="3"/>
        <v>0</v>
      </c>
      <c r="G38" s="50"/>
      <c r="H38" s="531"/>
      <c r="I38" s="531"/>
      <c r="J38" s="50"/>
      <c r="K38" s="50"/>
      <c r="L38" s="50"/>
      <c r="M38" s="50"/>
      <c r="N38" s="50"/>
      <c r="O38" s="50"/>
      <c r="P38" s="50"/>
      <c r="Q38" s="50"/>
      <c r="R38" s="50"/>
      <c r="S38" s="50"/>
      <c r="T38" s="50"/>
      <c r="U38" s="50"/>
      <c r="V38" s="50"/>
      <c r="W38" s="50"/>
      <c r="X38" s="50"/>
      <c r="Y38" s="50"/>
    </row>
    <row r="39" spans="1:25" ht="15.75" customHeight="1" x14ac:dyDescent="0.25">
      <c r="A39" s="230" t="s">
        <v>2248</v>
      </c>
      <c r="B39" s="540" t="str">
        <f>PLANILHA_ORÇAMETÁRIA!E707</f>
        <v>INSTALAÇÕES ELÉTRICAS PARA CLIMATIZAÇÃO - BIBLIOTECA</v>
      </c>
      <c r="C39" s="849">
        <f>PLANILHA_ORÇAMETÁRIA!G727</f>
        <v>0</v>
      </c>
      <c r="D39" s="846">
        <f t="shared" si="2"/>
        <v>0</v>
      </c>
      <c r="E39" s="540"/>
      <c r="F39" s="847">
        <f t="shared" si="3"/>
        <v>0</v>
      </c>
      <c r="G39" s="50"/>
      <c r="H39" s="531"/>
      <c r="I39" s="531"/>
      <c r="J39" s="50"/>
      <c r="K39" s="50"/>
      <c r="L39" s="50"/>
      <c r="M39" s="50"/>
      <c r="N39" s="50"/>
      <c r="O39" s="50"/>
      <c r="P39" s="50"/>
      <c r="Q39" s="50"/>
      <c r="R39" s="50"/>
      <c r="S39" s="50"/>
      <c r="T39" s="50"/>
      <c r="U39" s="50"/>
      <c r="V39" s="50"/>
      <c r="W39" s="50"/>
      <c r="X39" s="50"/>
      <c r="Y39" s="50"/>
    </row>
    <row r="40" spans="1:25" ht="15.75" customHeight="1" x14ac:dyDescent="0.25">
      <c r="A40" s="230" t="s">
        <v>2249</v>
      </c>
      <c r="B40" s="540" t="str">
        <f>PLANILHA_ORÇAMETÁRIA!E728</f>
        <v>INSTALAÇÕES MECÂNICAS DO SISTEMA DE AR CONDICIONADO - BIBLIOTECA</v>
      </c>
      <c r="C40" s="849">
        <f>PLANILHA_ORÇAMETÁRIA!G764</f>
        <v>0</v>
      </c>
      <c r="D40" s="846">
        <f t="shared" si="2"/>
        <v>0</v>
      </c>
      <c r="E40" s="540"/>
      <c r="F40" s="847">
        <f t="shared" si="3"/>
        <v>0</v>
      </c>
      <c r="H40" s="531"/>
      <c r="I40" s="531"/>
    </row>
    <row r="41" spans="1:25" ht="15.75" customHeight="1" x14ac:dyDescent="0.25">
      <c r="A41" s="230" t="s">
        <v>2250</v>
      </c>
      <c r="B41" s="540" t="str">
        <f>PLANILHA_ORÇAMETÁRIA!E765</f>
        <v>QUADRO DE DISTRIBUIÇÃO DE AR CONDICIONADO (QDAC-AUDITÓRIO)</v>
      </c>
      <c r="C41" s="849">
        <f>PLANILHA_ORÇAMETÁRIA!G802</f>
        <v>0</v>
      </c>
      <c r="D41" s="846">
        <f t="shared" si="2"/>
        <v>0</v>
      </c>
      <c r="E41" s="540"/>
      <c r="F41" s="847">
        <f t="shared" si="3"/>
        <v>0</v>
      </c>
      <c r="G41" s="50"/>
      <c r="H41" s="531"/>
      <c r="I41" s="531"/>
      <c r="J41" s="50"/>
      <c r="K41" s="50"/>
      <c r="L41" s="50"/>
      <c r="M41" s="50"/>
      <c r="N41" s="50"/>
      <c r="O41" s="50"/>
      <c r="P41" s="50"/>
      <c r="Q41" s="50"/>
      <c r="R41" s="50"/>
      <c r="S41" s="50"/>
      <c r="T41" s="50"/>
      <c r="U41" s="50"/>
      <c r="V41" s="50"/>
      <c r="W41" s="50"/>
      <c r="X41" s="50"/>
      <c r="Y41" s="50"/>
    </row>
    <row r="42" spans="1:25" ht="15.75" customHeight="1" x14ac:dyDescent="0.25">
      <c r="A42" s="230" t="s">
        <v>2251</v>
      </c>
      <c r="B42" s="540" t="str">
        <f>PLANILHA_ORÇAMETÁRIA!E804</f>
        <v>CABEAMENTO LÓGICO ESTRUTURADO - BIBLIOTECA</v>
      </c>
      <c r="C42" s="849">
        <f>PLANILHA_ORÇAMETÁRIA!G842</f>
        <v>0</v>
      </c>
      <c r="D42" s="846">
        <f t="shared" si="2"/>
        <v>0</v>
      </c>
      <c r="E42" s="540"/>
      <c r="F42" s="847">
        <f t="shared" si="3"/>
        <v>0</v>
      </c>
      <c r="G42" s="50"/>
      <c r="H42" s="531"/>
      <c r="I42" s="531"/>
      <c r="J42" s="50"/>
      <c r="K42" s="50"/>
      <c r="L42" s="50"/>
      <c r="M42" s="50"/>
      <c r="N42" s="50"/>
      <c r="O42" s="50"/>
      <c r="P42" s="50"/>
      <c r="Q42" s="50"/>
      <c r="R42" s="50"/>
      <c r="S42" s="50"/>
      <c r="T42" s="50"/>
      <c r="U42" s="50"/>
      <c r="V42" s="50"/>
      <c r="W42" s="50"/>
      <c r="X42" s="50"/>
      <c r="Y42" s="50"/>
    </row>
    <row r="43" spans="1:25" ht="15.75" customHeight="1" x14ac:dyDescent="0.25">
      <c r="A43" s="230" t="s">
        <v>2252</v>
      </c>
      <c r="B43" s="540" t="str">
        <f>PLANILHA_ORÇAMETÁRIA!E846</f>
        <v>EQUIPAMENTOS  - BIBLIOTECA</v>
      </c>
      <c r="C43" s="849">
        <f>PLANILHA_ORÇAMETÁRIA!H856</f>
        <v>0</v>
      </c>
      <c r="D43" s="846"/>
      <c r="E43" s="906">
        <f>C43*E10</f>
        <v>0</v>
      </c>
      <c r="F43" s="847">
        <f>E43+D43+C43</f>
        <v>0</v>
      </c>
      <c r="G43" s="50"/>
      <c r="H43" s="531"/>
      <c r="I43" s="531"/>
      <c r="J43" s="50"/>
      <c r="K43" s="50"/>
      <c r="L43" s="50"/>
      <c r="M43" s="50"/>
      <c r="N43" s="50"/>
      <c r="O43" s="50"/>
      <c r="P43" s="50"/>
      <c r="Q43" s="50"/>
      <c r="R43" s="50"/>
      <c r="S43" s="50"/>
      <c r="T43" s="50"/>
      <c r="U43" s="50"/>
      <c r="V43" s="50"/>
      <c r="W43" s="50"/>
      <c r="X43" s="50"/>
      <c r="Y43" s="50"/>
    </row>
    <row r="44" spans="1:25" ht="15.75" customHeight="1" x14ac:dyDescent="0.25">
      <c r="A44" s="230" t="s">
        <v>2253</v>
      </c>
      <c r="B44" s="540" t="str">
        <f>PLANILHA_ORÇAMETÁRIA!E857</f>
        <v>DRENAGEM E CONTEÇÕES</v>
      </c>
      <c r="C44" s="849">
        <f>PLANILHA_ORÇAMETÁRIA!H875</f>
        <v>0</v>
      </c>
      <c r="D44" s="846">
        <f t="shared" si="2"/>
        <v>0</v>
      </c>
      <c r="E44" s="540"/>
      <c r="F44" s="847">
        <f>E44+D44+C44</f>
        <v>0</v>
      </c>
      <c r="G44" s="50"/>
      <c r="H44" s="531"/>
      <c r="I44" s="531"/>
      <c r="J44" s="50"/>
      <c r="K44" s="50"/>
      <c r="L44" s="50"/>
      <c r="M44" s="50"/>
      <c r="N44" s="50"/>
      <c r="O44" s="50"/>
      <c r="P44" s="50"/>
      <c r="Q44" s="50"/>
      <c r="R44" s="50"/>
      <c r="S44" s="50"/>
      <c r="T44" s="50"/>
      <c r="U44" s="50"/>
      <c r="V44" s="50"/>
      <c r="W44" s="50"/>
      <c r="X44" s="50"/>
      <c r="Y44" s="50"/>
    </row>
    <row r="45" spans="1:25" ht="15.75" customHeight="1" x14ac:dyDescent="0.25">
      <c r="A45" s="230" t="s">
        <v>2254</v>
      </c>
      <c r="B45" s="540" t="str">
        <f>PLANILHA_ORÇAMETÁRIA!E877</f>
        <v xml:space="preserve">SERVIÇOS FINAIS  </v>
      </c>
      <c r="C45" s="849">
        <f>PLANILHA_ORÇAMETÁRIA!H887</f>
        <v>0</v>
      </c>
      <c r="D45" s="846">
        <f t="shared" si="2"/>
        <v>0</v>
      </c>
      <c r="E45" s="540"/>
      <c r="F45" s="847">
        <f t="shared" si="3"/>
        <v>0</v>
      </c>
      <c r="H45" s="531"/>
      <c r="I45" s="531"/>
    </row>
    <row r="46" spans="1:25" ht="15.75" customHeight="1" x14ac:dyDescent="0.25">
      <c r="A46" s="1244" t="s">
        <v>1378</v>
      </c>
      <c r="B46" s="1245"/>
      <c r="C46" s="1246"/>
      <c r="D46" s="1247">
        <f>SUM(F11:F42)+SUM(F44:F45)</f>
        <v>0</v>
      </c>
      <c r="E46" s="1245"/>
      <c r="F46" s="1245"/>
      <c r="H46" s="531"/>
      <c r="I46" s="531"/>
    </row>
    <row r="47" spans="1:25" ht="15.75" customHeight="1" x14ac:dyDescent="0.25">
      <c r="A47" s="1248" t="s">
        <v>349</v>
      </c>
      <c r="B47" s="1136"/>
      <c r="C47" s="1137"/>
      <c r="D47" s="1249">
        <f>SUM(F43)</f>
        <v>0</v>
      </c>
      <c r="E47" s="1136"/>
      <c r="F47" s="1136"/>
    </row>
    <row r="48" spans="1:25" ht="15.75" customHeight="1" x14ac:dyDescent="0.25">
      <c r="A48" s="1242" t="s">
        <v>1379</v>
      </c>
      <c r="B48" s="1136"/>
      <c r="C48" s="1137"/>
      <c r="D48" s="1243">
        <f>D47+D46</f>
        <v>0</v>
      </c>
      <c r="E48" s="1136"/>
      <c r="F48" s="1136"/>
    </row>
    <row r="49" spans="3:6" ht="15.75" customHeight="1" x14ac:dyDescent="0.25">
      <c r="E49" s="531"/>
    </row>
    <row r="50" spans="3:6" ht="15.75" customHeight="1" x14ac:dyDescent="0.25">
      <c r="D50" s="845"/>
      <c r="E50" s="531"/>
    </row>
    <row r="51" spans="3:6" ht="15.75" customHeight="1" x14ac:dyDescent="0.25">
      <c r="E51" s="531"/>
      <c r="F51" s="969">
        <f>D48-PLANILHA_ORÇAMETÁRIA!H893</f>
        <v>0</v>
      </c>
    </row>
    <row r="52" spans="3:6" ht="15.75" customHeight="1" x14ac:dyDescent="0.25">
      <c r="E52" s="531"/>
      <c r="F52" s="1066">
        <f>PLANILHA_ORÇAMETÁRIA!H893</f>
        <v>0</v>
      </c>
    </row>
    <row r="53" spans="3:6" ht="15.75" customHeight="1" x14ac:dyDescent="0.25">
      <c r="C53" s="531"/>
      <c r="D53" s="531"/>
      <c r="E53" s="531"/>
      <c r="F53" s="1066">
        <f>F52-D48</f>
        <v>0</v>
      </c>
    </row>
    <row r="54" spans="3:6" ht="15.75" customHeight="1" x14ac:dyDescent="0.25">
      <c r="E54" s="531"/>
    </row>
    <row r="55" spans="3:6" ht="15.75" customHeight="1" x14ac:dyDescent="0.25">
      <c r="E55" s="531"/>
    </row>
    <row r="56" spans="3:6" ht="15.75" customHeight="1" x14ac:dyDescent="0.25">
      <c r="D56" s="531"/>
      <c r="E56" s="531"/>
    </row>
    <row r="57" spans="3:6" ht="15.75" customHeight="1" x14ac:dyDescent="0.25">
      <c r="E57" s="531"/>
    </row>
    <row r="58" spans="3:6" ht="15.75" customHeight="1" x14ac:dyDescent="0.25">
      <c r="E58" s="531"/>
    </row>
    <row r="59" spans="3:6" ht="15.75" customHeight="1" x14ac:dyDescent="0.25">
      <c r="E59" s="531"/>
    </row>
    <row r="60" spans="3:6" ht="15.75" customHeight="1" x14ac:dyDescent="0.25">
      <c r="E60" s="531"/>
    </row>
    <row r="61" spans="3:6" ht="15.75" customHeight="1" x14ac:dyDescent="0.25">
      <c r="E61" s="531"/>
    </row>
    <row r="62" spans="3:6" ht="15.75" customHeight="1" x14ac:dyDescent="0.25">
      <c r="E62" s="531"/>
    </row>
    <row r="63" spans="3:6" ht="15.75" customHeight="1" x14ac:dyDescent="0.25">
      <c r="E63" s="531"/>
    </row>
    <row r="64" spans="3:6" ht="15.75" customHeight="1" x14ac:dyDescent="0.25">
      <c r="E64" s="531"/>
    </row>
    <row r="65" spans="5:5" ht="15.75" customHeight="1" x14ac:dyDescent="0.25">
      <c r="E65" s="531"/>
    </row>
    <row r="66" spans="5:5" ht="15.75" customHeight="1" x14ac:dyDescent="0.25">
      <c r="E66" s="531"/>
    </row>
    <row r="67" spans="5:5" ht="15.75" customHeight="1" x14ac:dyDescent="0.25">
      <c r="E67" s="531"/>
    </row>
    <row r="68" spans="5:5" ht="15.75" customHeight="1" x14ac:dyDescent="0.25">
      <c r="E68" s="531"/>
    </row>
    <row r="69" spans="5:5" ht="15.75" customHeight="1" x14ac:dyDescent="0.25">
      <c r="E69" s="531"/>
    </row>
    <row r="70" spans="5:5" ht="15.75" customHeight="1" x14ac:dyDescent="0.25">
      <c r="E70" s="531"/>
    </row>
    <row r="71" spans="5:5" ht="15.75" customHeight="1" x14ac:dyDescent="0.25">
      <c r="E71" s="531"/>
    </row>
    <row r="72" spans="5:5" ht="15.75" customHeight="1" x14ac:dyDescent="0.25">
      <c r="E72" s="531"/>
    </row>
    <row r="73" spans="5:5" ht="15.75" customHeight="1" x14ac:dyDescent="0.25">
      <c r="E73" s="531"/>
    </row>
    <row r="74" spans="5:5" ht="15.75" customHeight="1" x14ac:dyDescent="0.25">
      <c r="E74" s="531"/>
    </row>
    <row r="75" spans="5:5" ht="15.75" customHeight="1" x14ac:dyDescent="0.25">
      <c r="E75" s="531"/>
    </row>
    <row r="76" spans="5:5" ht="15.75" customHeight="1" x14ac:dyDescent="0.25">
      <c r="E76" s="531"/>
    </row>
    <row r="77" spans="5:5" ht="15.75" customHeight="1" x14ac:dyDescent="0.25">
      <c r="E77" s="531"/>
    </row>
    <row r="78" spans="5:5" ht="15.75" customHeight="1" x14ac:dyDescent="0.25">
      <c r="E78" s="531"/>
    </row>
    <row r="79" spans="5:5" ht="15.75" customHeight="1" x14ac:dyDescent="0.25">
      <c r="E79" s="531"/>
    </row>
    <row r="80" spans="5:5" ht="15.75" customHeight="1" x14ac:dyDescent="0.25">
      <c r="E80" s="531"/>
    </row>
    <row r="81" spans="5:5" ht="15.75" customHeight="1" x14ac:dyDescent="0.25">
      <c r="E81" s="531"/>
    </row>
    <row r="82" spans="5:5" ht="15.75" customHeight="1" x14ac:dyDescent="0.25">
      <c r="E82" s="531"/>
    </row>
    <row r="83" spans="5:5" ht="15.75" customHeight="1" x14ac:dyDescent="0.25">
      <c r="E83" s="531"/>
    </row>
    <row r="84" spans="5:5" ht="15.75" customHeight="1" x14ac:dyDescent="0.25">
      <c r="E84" s="531"/>
    </row>
    <row r="85" spans="5:5" ht="15.75" customHeight="1" x14ac:dyDescent="0.25">
      <c r="E85" s="531"/>
    </row>
    <row r="86" spans="5:5" ht="15.75" customHeight="1" x14ac:dyDescent="0.25">
      <c r="E86" s="531"/>
    </row>
    <row r="87" spans="5:5" ht="15.75" customHeight="1" x14ac:dyDescent="0.25">
      <c r="E87" s="531"/>
    </row>
    <row r="88" spans="5:5" ht="15.75" customHeight="1" x14ac:dyDescent="0.25">
      <c r="E88" s="531"/>
    </row>
    <row r="89" spans="5:5" ht="15.75" customHeight="1" x14ac:dyDescent="0.25">
      <c r="E89" s="531"/>
    </row>
    <row r="90" spans="5:5" ht="15.75" customHeight="1" x14ac:dyDescent="0.25">
      <c r="E90" s="531"/>
    </row>
    <row r="91" spans="5:5" ht="15.75" customHeight="1" x14ac:dyDescent="0.25">
      <c r="E91" s="531"/>
    </row>
    <row r="92" spans="5:5" ht="15.75" customHeight="1" x14ac:dyDescent="0.25">
      <c r="E92" s="531"/>
    </row>
    <row r="93" spans="5:5" ht="15.75" customHeight="1" x14ac:dyDescent="0.25">
      <c r="E93" s="531"/>
    </row>
    <row r="94" spans="5:5" ht="15.75" customHeight="1" x14ac:dyDescent="0.25">
      <c r="E94" s="531"/>
    </row>
    <row r="95" spans="5:5" ht="15.75" customHeight="1" x14ac:dyDescent="0.25">
      <c r="E95" s="531"/>
    </row>
    <row r="96" spans="5:5" ht="15.75" customHeight="1" x14ac:dyDescent="0.25">
      <c r="E96" s="531"/>
    </row>
    <row r="97" spans="5:5" ht="15.75" customHeight="1" x14ac:dyDescent="0.25">
      <c r="E97" s="531"/>
    </row>
    <row r="98" spans="5:5" ht="15.75" customHeight="1" x14ac:dyDescent="0.25">
      <c r="E98" s="531"/>
    </row>
    <row r="99" spans="5:5" ht="15.75" customHeight="1" x14ac:dyDescent="0.25">
      <c r="E99" s="531"/>
    </row>
    <row r="100" spans="5:5" ht="15.75" customHeight="1" x14ac:dyDescent="0.25">
      <c r="E100" s="531"/>
    </row>
    <row r="101" spans="5:5" ht="15.75" customHeight="1" x14ac:dyDescent="0.25">
      <c r="E101" s="531"/>
    </row>
    <row r="102" spans="5:5" ht="15.75" customHeight="1" x14ac:dyDescent="0.25">
      <c r="E102" s="531"/>
    </row>
    <row r="103" spans="5:5" ht="15.75" customHeight="1" x14ac:dyDescent="0.25">
      <c r="E103" s="531"/>
    </row>
    <row r="104" spans="5:5" ht="15.75" customHeight="1" x14ac:dyDescent="0.25">
      <c r="E104" s="531"/>
    </row>
    <row r="105" spans="5:5" ht="15.75" customHeight="1" x14ac:dyDescent="0.25">
      <c r="E105" s="531"/>
    </row>
    <row r="106" spans="5:5" ht="15.75" customHeight="1" x14ac:dyDescent="0.25">
      <c r="E106" s="531"/>
    </row>
    <row r="107" spans="5:5" ht="15.75" customHeight="1" x14ac:dyDescent="0.25">
      <c r="E107" s="531"/>
    </row>
    <row r="108" spans="5:5" ht="15.75" customHeight="1" x14ac:dyDescent="0.25">
      <c r="E108" s="531"/>
    </row>
    <row r="109" spans="5:5" ht="15.75" customHeight="1" x14ac:dyDescent="0.25">
      <c r="E109" s="531"/>
    </row>
    <row r="110" spans="5:5" ht="15.75" customHeight="1" x14ac:dyDescent="0.25">
      <c r="E110" s="531"/>
    </row>
    <row r="111" spans="5:5" ht="15.75" customHeight="1" x14ac:dyDescent="0.25">
      <c r="E111" s="531"/>
    </row>
    <row r="112" spans="5:5" ht="15.75" customHeight="1" x14ac:dyDescent="0.25">
      <c r="E112" s="531"/>
    </row>
    <row r="113" spans="5:5" ht="15.75" customHeight="1" x14ac:dyDescent="0.25">
      <c r="E113" s="531"/>
    </row>
    <row r="114" spans="5:5" ht="15.75" customHeight="1" x14ac:dyDescent="0.25">
      <c r="E114" s="531"/>
    </row>
    <row r="115" spans="5:5" ht="15.75" customHeight="1" x14ac:dyDescent="0.25">
      <c r="E115" s="531"/>
    </row>
    <row r="116" spans="5:5" ht="15.75" customHeight="1" x14ac:dyDescent="0.25">
      <c r="E116" s="531"/>
    </row>
    <row r="117" spans="5:5" ht="15.75" customHeight="1" x14ac:dyDescent="0.25">
      <c r="E117" s="531"/>
    </row>
    <row r="118" spans="5:5" ht="15.75" customHeight="1" x14ac:dyDescent="0.25">
      <c r="E118" s="531"/>
    </row>
    <row r="119" spans="5:5" ht="15.75" customHeight="1" x14ac:dyDescent="0.25">
      <c r="E119" s="531"/>
    </row>
    <row r="120" spans="5:5" ht="15.75" customHeight="1" x14ac:dyDescent="0.25">
      <c r="E120" s="531"/>
    </row>
    <row r="121" spans="5:5" ht="15.75" customHeight="1" x14ac:dyDescent="0.25">
      <c r="E121" s="531"/>
    </row>
    <row r="122" spans="5:5" ht="15.75" customHeight="1" x14ac:dyDescent="0.25">
      <c r="E122" s="531"/>
    </row>
    <row r="123" spans="5:5" ht="15.75" customHeight="1" x14ac:dyDescent="0.25">
      <c r="E123" s="531"/>
    </row>
    <row r="124" spans="5:5" ht="15.75" customHeight="1" x14ac:dyDescent="0.25">
      <c r="E124" s="531"/>
    </row>
    <row r="125" spans="5:5" ht="15.75" customHeight="1" x14ac:dyDescent="0.25">
      <c r="E125" s="531"/>
    </row>
    <row r="126" spans="5:5" ht="15.75" customHeight="1" x14ac:dyDescent="0.25">
      <c r="E126" s="531"/>
    </row>
    <row r="127" spans="5:5" ht="15.75" customHeight="1" x14ac:dyDescent="0.25">
      <c r="E127" s="531"/>
    </row>
    <row r="128" spans="5:5" ht="15.75" customHeight="1" x14ac:dyDescent="0.25">
      <c r="E128" s="531"/>
    </row>
    <row r="129" spans="5:5" ht="15.75" customHeight="1" x14ac:dyDescent="0.25">
      <c r="E129" s="531"/>
    </row>
    <row r="130" spans="5:5" ht="15.75" customHeight="1" x14ac:dyDescent="0.25">
      <c r="E130" s="531"/>
    </row>
    <row r="131" spans="5:5" ht="15.75" customHeight="1" x14ac:dyDescent="0.25">
      <c r="E131" s="531"/>
    </row>
    <row r="132" spans="5:5" ht="15.75" customHeight="1" x14ac:dyDescent="0.25">
      <c r="E132" s="531"/>
    </row>
    <row r="133" spans="5:5" ht="15.75" customHeight="1" x14ac:dyDescent="0.25">
      <c r="E133" s="531"/>
    </row>
    <row r="134" spans="5:5" ht="15.75" customHeight="1" x14ac:dyDescent="0.25">
      <c r="E134" s="531"/>
    </row>
    <row r="135" spans="5:5" ht="15.75" customHeight="1" x14ac:dyDescent="0.25">
      <c r="E135" s="531"/>
    </row>
    <row r="136" spans="5:5" ht="15.75" customHeight="1" x14ac:dyDescent="0.25">
      <c r="E136" s="531"/>
    </row>
    <row r="137" spans="5:5" ht="15.75" customHeight="1" x14ac:dyDescent="0.25">
      <c r="E137" s="531"/>
    </row>
    <row r="138" spans="5:5" ht="15.75" customHeight="1" x14ac:dyDescent="0.25">
      <c r="E138" s="531"/>
    </row>
    <row r="139" spans="5:5" ht="15.75" customHeight="1" x14ac:dyDescent="0.25">
      <c r="E139" s="531"/>
    </row>
    <row r="140" spans="5:5" ht="15.75" customHeight="1" x14ac:dyDescent="0.25">
      <c r="E140" s="531"/>
    </row>
    <row r="141" spans="5:5" ht="15.75" customHeight="1" x14ac:dyDescent="0.25">
      <c r="E141" s="531"/>
    </row>
    <row r="142" spans="5:5" ht="15.75" customHeight="1" x14ac:dyDescent="0.25">
      <c r="E142" s="531"/>
    </row>
    <row r="143" spans="5:5" ht="15.75" customHeight="1" x14ac:dyDescent="0.25">
      <c r="E143" s="531"/>
    </row>
    <row r="144" spans="5:5" ht="15.75" customHeight="1" x14ac:dyDescent="0.25">
      <c r="E144" s="531"/>
    </row>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sheetData>
  <mergeCells count="14">
    <mergeCell ref="B9:B10"/>
    <mergeCell ref="C9:C10"/>
    <mergeCell ref="A1:F2"/>
    <mergeCell ref="A3:F3"/>
    <mergeCell ref="C5:F8"/>
    <mergeCell ref="A7:B8"/>
    <mergeCell ref="A9:A10"/>
    <mergeCell ref="F9:F10"/>
    <mergeCell ref="A48:C48"/>
    <mergeCell ref="D48:F48"/>
    <mergeCell ref="A46:C46"/>
    <mergeCell ref="D46:F46"/>
    <mergeCell ref="A47:C47"/>
    <mergeCell ref="D47:F47"/>
  </mergeCells>
  <pageMargins left="0.511811024" right="0.511811024" top="0.78740157499999996" bottom="0.78740157499999996" header="0" footer="0"/>
  <pageSetup paperSize="9" scale="4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BH778"/>
  <sheetViews>
    <sheetView showGridLines="0" view="pageBreakPreview" zoomScale="70" zoomScaleNormal="85" zoomScaleSheetLayoutView="70" workbookViewId="0">
      <selection activeCell="O14" sqref="O14"/>
    </sheetView>
  </sheetViews>
  <sheetFormatPr defaultColWidth="14.42578125" defaultRowHeight="15" customHeight="1" x14ac:dyDescent="0.25"/>
  <cols>
    <col min="1" max="1" width="8.7109375" customWidth="1"/>
    <col min="2" max="2" width="51.140625" customWidth="1"/>
    <col min="3" max="3" width="8.7109375" customWidth="1"/>
    <col min="4" max="4" width="19.7109375" customWidth="1"/>
    <col min="5" max="6" width="14" customWidth="1"/>
    <col min="7" max="7" width="15.42578125" customWidth="1"/>
    <col min="8" max="11" width="15.85546875" customWidth="1"/>
    <col min="12" max="12" width="14" customWidth="1"/>
    <col min="15" max="15" width="14.85546875" customWidth="1"/>
    <col min="16" max="17" width="14" customWidth="1"/>
    <col min="18" max="18" width="14.140625" customWidth="1"/>
    <col min="19" max="19" width="14.140625" hidden="1" customWidth="1"/>
    <col min="20" max="20" width="20" hidden="1" customWidth="1"/>
    <col min="21" max="21" width="20.85546875" hidden="1" customWidth="1"/>
    <col min="22" max="60" width="14.42578125" hidden="1" customWidth="1"/>
    <col min="61" max="61" width="0" hidden="1" customWidth="1"/>
  </cols>
  <sheetData>
    <row r="1" spans="1:21" ht="7.5" customHeight="1" x14ac:dyDescent="0.25"/>
    <row r="2" spans="1:21" ht="53.25" customHeight="1" x14ac:dyDescent="0.25">
      <c r="A2" s="976"/>
      <c r="B2" s="977"/>
      <c r="C2" s="978"/>
      <c r="D2" s="979"/>
      <c r="E2" s="979"/>
      <c r="F2" s="979"/>
      <c r="G2" s="980"/>
      <c r="H2" s="980"/>
      <c r="I2" s="980"/>
      <c r="J2" s="980"/>
      <c r="K2" s="980"/>
      <c r="L2" s="981"/>
      <c r="M2" s="981"/>
      <c r="N2" s="981"/>
      <c r="O2" s="981"/>
      <c r="P2" s="981"/>
      <c r="Q2" s="982"/>
    </row>
    <row r="3" spans="1:21" x14ac:dyDescent="0.25">
      <c r="A3" s="983"/>
      <c r="B3" s="984"/>
      <c r="C3" s="985"/>
      <c r="D3" s="986"/>
      <c r="E3" s="986"/>
      <c r="F3" s="986"/>
      <c r="G3" s="987"/>
      <c r="H3" s="987"/>
      <c r="I3" s="987"/>
      <c r="J3" s="987"/>
      <c r="K3" s="987"/>
      <c r="L3" s="988"/>
      <c r="M3" s="988"/>
      <c r="N3" s="988"/>
      <c r="O3" s="988"/>
      <c r="P3" s="988"/>
      <c r="Q3" s="989"/>
    </row>
    <row r="4" spans="1:21" ht="28.5" customHeight="1" x14ac:dyDescent="0.25">
      <c r="A4" s="1286" t="s">
        <v>1380</v>
      </c>
      <c r="B4" s="1287"/>
      <c r="C4" s="1287"/>
      <c r="D4" s="1287"/>
      <c r="E4" s="1287"/>
      <c r="F4" s="1287"/>
      <c r="G4" s="1287"/>
      <c r="H4" s="1287"/>
      <c r="I4" s="1287"/>
      <c r="J4" s="1287"/>
      <c r="K4" s="1287"/>
      <c r="L4" s="1287"/>
      <c r="M4" s="1287"/>
      <c r="N4" s="1287"/>
      <c r="O4" s="1287"/>
      <c r="P4" s="1287"/>
      <c r="Q4" s="1288"/>
    </row>
    <row r="5" spans="1:21" ht="18" customHeight="1" x14ac:dyDescent="0.25">
      <c r="A5" s="1289" t="str">
        <f>[2]BDI!A3</f>
        <v>Empreendimento: Construção da Biblioteca do Campus Riacho Fundo</v>
      </c>
      <c r="B5" s="1259"/>
      <c r="C5" s="1259"/>
      <c r="D5" s="1259"/>
      <c r="E5" s="1259"/>
      <c r="F5" s="1259"/>
      <c r="G5" s="1259"/>
      <c r="H5" s="1259"/>
      <c r="I5" s="1259"/>
      <c r="J5" s="1259"/>
      <c r="K5" s="1259"/>
      <c r="L5" s="990"/>
      <c r="M5" s="990"/>
      <c r="N5" s="990"/>
      <c r="O5" s="990"/>
      <c r="P5" s="990"/>
      <c r="Q5" s="991"/>
    </row>
    <row r="6" spans="1:21" ht="19.5" customHeight="1" x14ac:dyDescent="0.25">
      <c r="A6" s="1300" t="str">
        <f>[3]DECLARAÇÃO!A7</f>
        <v>Instituto Federal de Brasília</v>
      </c>
      <c r="B6" s="1301"/>
      <c r="C6" s="1301"/>
      <c r="D6" s="1301"/>
      <c r="E6" s="1301"/>
      <c r="F6" s="1301"/>
      <c r="G6" s="1301"/>
      <c r="H6" s="1301"/>
      <c r="I6" s="1301"/>
      <c r="J6" s="1301"/>
      <c r="K6" s="1301"/>
      <c r="L6" s="1301"/>
      <c r="M6" s="1301"/>
      <c r="N6" s="1301"/>
      <c r="O6" s="1301"/>
      <c r="P6" s="1301"/>
      <c r="Q6" s="1302"/>
    </row>
    <row r="7" spans="1:21" ht="22.5" customHeight="1" x14ac:dyDescent="0.25">
      <c r="A7" s="996" t="s">
        <v>2327</v>
      </c>
      <c r="B7" s="996"/>
      <c r="C7" s="1295" t="s">
        <v>1381</v>
      </c>
      <c r="D7" s="1291"/>
      <c r="E7" s="997"/>
      <c r="F7" s="997"/>
      <c r="G7" s="1290">
        <v>807</v>
      </c>
      <c r="H7" s="1291"/>
      <c r="I7" s="998" t="s">
        <v>1382</v>
      </c>
      <c r="J7" s="998"/>
      <c r="K7" s="999">
        <f>D82/G7</f>
        <v>0</v>
      </c>
      <c r="L7" s="1291"/>
      <c r="M7" s="1291"/>
      <c r="N7" s="1291"/>
      <c r="O7" s="1291"/>
      <c r="P7" s="1291"/>
      <c r="Q7" s="1291"/>
    </row>
    <row r="8" spans="1:21" x14ac:dyDescent="0.25">
      <c r="A8" s="1292"/>
      <c r="B8" s="1293"/>
      <c r="C8" s="1294"/>
      <c r="D8" s="1294"/>
      <c r="E8" s="1294"/>
      <c r="F8" s="1294"/>
      <c r="G8" s="1294"/>
      <c r="H8" s="1000"/>
      <c r="I8" s="1000"/>
      <c r="J8" s="1000"/>
      <c r="K8" s="1000"/>
      <c r="L8" s="1291"/>
      <c r="M8" s="1291"/>
      <c r="N8" s="1291"/>
      <c r="O8" s="1291"/>
      <c r="P8" s="1291"/>
      <c r="Q8" s="1291"/>
    </row>
    <row r="9" spans="1:21" ht="33" customHeight="1" x14ac:dyDescent="0.25">
      <c r="A9" s="1296" t="s">
        <v>127</v>
      </c>
      <c r="B9" s="1297" t="s">
        <v>5</v>
      </c>
      <c r="C9" s="1298" t="s">
        <v>1383</v>
      </c>
      <c r="D9" s="1299" t="s">
        <v>1384</v>
      </c>
      <c r="E9" s="1269" t="s">
        <v>2325</v>
      </c>
      <c r="F9" s="1270"/>
      <c r="G9" s="1271" t="s">
        <v>2326</v>
      </c>
      <c r="H9" s="1271"/>
      <c r="I9" s="1271"/>
      <c r="J9" s="1271"/>
      <c r="K9" s="1271"/>
      <c r="L9" s="1271"/>
      <c r="M9" s="1271"/>
      <c r="N9" s="1271"/>
      <c r="O9" s="1271"/>
      <c r="P9" s="1271"/>
      <c r="Q9" s="1271"/>
    </row>
    <row r="10" spans="1:21" ht="13.5" customHeight="1" x14ac:dyDescent="0.25">
      <c r="A10" s="1291"/>
      <c r="B10" s="1291"/>
      <c r="C10" s="1291"/>
      <c r="D10" s="1291"/>
      <c r="E10" s="1002" t="s">
        <v>1385</v>
      </c>
      <c r="F10" s="1002" t="s">
        <v>1386</v>
      </c>
      <c r="G10" s="1001" t="s">
        <v>1387</v>
      </c>
      <c r="H10" s="1001" t="s">
        <v>1388</v>
      </c>
      <c r="I10" s="1001" t="s">
        <v>1389</v>
      </c>
      <c r="J10" s="1001" t="s">
        <v>1390</v>
      </c>
      <c r="K10" s="1001" t="s">
        <v>1391</v>
      </c>
      <c r="L10" s="1001" t="s">
        <v>1517</v>
      </c>
      <c r="M10" s="1001" t="s">
        <v>1518</v>
      </c>
      <c r="N10" s="1001" t="s">
        <v>1392</v>
      </c>
      <c r="O10" s="1001" t="s">
        <v>1393</v>
      </c>
      <c r="P10" s="1001" t="s">
        <v>1394</v>
      </c>
      <c r="Q10" s="1001" t="s">
        <v>1395</v>
      </c>
    </row>
    <row r="11" spans="1:21" x14ac:dyDescent="0.25">
      <c r="A11" s="1303" t="s">
        <v>1396</v>
      </c>
      <c r="B11" s="1305" t="str">
        <f>Resumo!B11</f>
        <v>SERVIÇOS TÉCNICOS INICIAIS</v>
      </c>
      <c r="C11" s="1280" t="e">
        <f>D11/$D$82</f>
        <v>#DIV/0!</v>
      </c>
      <c r="D11" s="1304">
        <f>Resumo!F11</f>
        <v>0</v>
      </c>
      <c r="E11" s="992">
        <v>0.5</v>
      </c>
      <c r="F11" s="860">
        <v>0.5</v>
      </c>
      <c r="G11" s="993"/>
      <c r="H11" s="993"/>
      <c r="I11" s="994"/>
      <c r="J11" s="994"/>
      <c r="K11" s="994"/>
      <c r="L11" s="994"/>
      <c r="M11" s="994"/>
      <c r="N11" s="995"/>
      <c r="O11" s="995"/>
      <c r="P11" s="995"/>
      <c r="Q11" s="995"/>
      <c r="R11" s="1014">
        <f t="shared" ref="R11:R41" si="0">SUM(E11:Q11)</f>
        <v>1</v>
      </c>
      <c r="S11" s="1014"/>
      <c r="T11" s="854">
        <f>D11</f>
        <v>0</v>
      </c>
      <c r="U11" s="531">
        <f>T11-D11</f>
        <v>0</v>
      </c>
    </row>
    <row r="12" spans="1:21" x14ac:dyDescent="0.25">
      <c r="A12" s="1251"/>
      <c r="B12" s="1251"/>
      <c r="C12" s="1251"/>
      <c r="D12" s="1251"/>
      <c r="E12" s="855">
        <f>E11*D11</f>
        <v>0</v>
      </c>
      <c r="F12" s="856">
        <f>F11*D11</f>
        <v>0</v>
      </c>
      <c r="G12" s="856"/>
      <c r="H12" s="856"/>
      <c r="I12" s="852"/>
      <c r="J12" s="852"/>
      <c r="K12" s="852"/>
      <c r="L12" s="852"/>
      <c r="M12" s="852"/>
      <c r="N12" s="853"/>
      <c r="O12" s="853"/>
      <c r="P12" s="853"/>
      <c r="Q12" s="853"/>
      <c r="R12" s="1015">
        <f t="shared" si="0"/>
        <v>0</v>
      </c>
      <c r="S12" s="1015">
        <f t="shared" ref="S12:S42" si="1">R12-D11</f>
        <v>0</v>
      </c>
      <c r="T12" s="854">
        <f>SUM(E12:Q12)</f>
        <v>0</v>
      </c>
      <c r="U12" s="531">
        <f>T12-D11</f>
        <v>0</v>
      </c>
    </row>
    <row r="13" spans="1:21" x14ac:dyDescent="0.25">
      <c r="A13" s="1281">
        <v>2</v>
      </c>
      <c r="B13" s="1273" t="str">
        <f>Resumo!B12</f>
        <v>PROJETOS</v>
      </c>
      <c r="C13" s="1280" t="e">
        <f>D13/$D$82</f>
        <v>#DIV/0!</v>
      </c>
      <c r="D13" s="1278">
        <f>Resumo!F12</f>
        <v>0</v>
      </c>
      <c r="E13" s="992">
        <v>0.5</v>
      </c>
      <c r="F13" s="860">
        <v>0.4</v>
      </c>
      <c r="G13" s="856"/>
      <c r="H13" s="856"/>
      <c r="I13" s="852"/>
      <c r="J13" s="852"/>
      <c r="K13" s="852"/>
      <c r="L13" s="852"/>
      <c r="M13" s="852"/>
      <c r="N13" s="853"/>
      <c r="O13" s="853"/>
      <c r="P13" s="853"/>
      <c r="Q13" s="860">
        <v>0.1</v>
      </c>
      <c r="R13" s="1014">
        <f t="shared" si="0"/>
        <v>1</v>
      </c>
      <c r="S13" s="1015">
        <f t="shared" si="1"/>
        <v>1</v>
      </c>
      <c r="T13" s="971"/>
      <c r="U13" s="531"/>
    </row>
    <row r="14" spans="1:21" x14ac:dyDescent="0.25">
      <c r="A14" s="1282"/>
      <c r="B14" s="1251"/>
      <c r="C14" s="1251"/>
      <c r="D14" s="1251"/>
      <c r="E14" s="855">
        <f>E13*D13</f>
        <v>0</v>
      </c>
      <c r="F14" s="856">
        <f>F13*$D$13</f>
        <v>0</v>
      </c>
      <c r="G14" s="856"/>
      <c r="H14" s="856"/>
      <c r="I14" s="852"/>
      <c r="J14" s="852"/>
      <c r="K14" s="852"/>
      <c r="L14" s="1009"/>
      <c r="M14" s="852"/>
      <c r="N14" s="853"/>
      <c r="O14" s="853"/>
      <c r="P14" s="853"/>
      <c r="Q14" s="856">
        <f>Q13*$D$13</f>
        <v>0</v>
      </c>
      <c r="R14" s="1014">
        <f t="shared" si="0"/>
        <v>0</v>
      </c>
      <c r="S14" s="1015">
        <f t="shared" si="1"/>
        <v>0</v>
      </c>
      <c r="T14" s="971"/>
      <c r="U14" s="531"/>
    </row>
    <row r="15" spans="1:21" x14ac:dyDescent="0.25">
      <c r="A15" s="1272">
        <v>3</v>
      </c>
      <c r="B15" s="1273" t="str">
        <f>Resumo!B13</f>
        <v>SERVIÇOS PRELIMINARES / TÉCNICO</v>
      </c>
      <c r="C15" s="1277" t="e">
        <f>D15/$D$82</f>
        <v>#DIV/0!</v>
      </c>
      <c r="D15" s="1278">
        <f>Resumo!F13</f>
        <v>0</v>
      </c>
      <c r="E15" s="850">
        <v>0.2</v>
      </c>
      <c r="F15" s="850">
        <v>0.2</v>
      </c>
      <c r="G15" s="850">
        <v>0.2</v>
      </c>
      <c r="H15" s="850">
        <v>0.2</v>
      </c>
      <c r="I15" s="850">
        <v>0.1</v>
      </c>
      <c r="J15" s="860">
        <v>0.1</v>
      </c>
      <c r="K15" s="1003"/>
      <c r="L15" s="1010"/>
      <c r="M15" s="1007"/>
      <c r="N15" s="851"/>
      <c r="O15" s="851"/>
      <c r="P15" s="851"/>
      <c r="Q15" s="851"/>
      <c r="R15" s="1014">
        <f t="shared" si="0"/>
        <v>1</v>
      </c>
      <c r="S15" s="1015">
        <f t="shared" si="1"/>
        <v>1</v>
      </c>
      <c r="T15" s="854">
        <f>SUM(E15:Q15)</f>
        <v>1</v>
      </c>
      <c r="U15" s="531">
        <f>T15-D12</f>
        <v>1</v>
      </c>
    </row>
    <row r="16" spans="1:21" x14ac:dyDescent="0.25">
      <c r="A16" s="1251"/>
      <c r="B16" s="1251"/>
      <c r="C16" s="1251"/>
      <c r="D16" s="1251"/>
      <c r="E16" s="1011">
        <f>E15*D15</f>
        <v>0</v>
      </c>
      <c r="F16" s="1011">
        <f>F15*D15</f>
        <v>0</v>
      </c>
      <c r="G16" s="859">
        <f>G15*D15</f>
        <v>0</v>
      </c>
      <c r="H16" s="859">
        <f>H15*D15</f>
        <v>0</v>
      </c>
      <c r="I16" s="859">
        <f>I15*D15</f>
        <v>0</v>
      </c>
      <c r="J16" s="859">
        <f>J15*D15</f>
        <v>0</v>
      </c>
      <c r="K16" s="1004">
        <f>K15*D15</f>
        <v>0</v>
      </c>
      <c r="L16" s="1010"/>
      <c r="M16" s="1008">
        <f>M15*D15</f>
        <v>0</v>
      </c>
      <c r="N16" s="859">
        <f>N15*D15</f>
        <v>0</v>
      </c>
      <c r="O16" s="859">
        <f>O15*D15</f>
        <v>0</v>
      </c>
      <c r="P16" s="859">
        <f>P15*D15</f>
        <v>0</v>
      </c>
      <c r="Q16" s="859">
        <f>Q15*D15</f>
        <v>0</v>
      </c>
      <c r="R16" s="543">
        <f t="shared" si="0"/>
        <v>0</v>
      </c>
      <c r="S16" s="1015">
        <f t="shared" si="1"/>
        <v>0</v>
      </c>
      <c r="T16" s="854">
        <f>SUM(E16:Q16)</f>
        <v>0</v>
      </c>
      <c r="U16" s="531">
        <f t="shared" ref="U16:U24" si="2">T16-D15</f>
        <v>0</v>
      </c>
    </row>
    <row r="17" spans="1:21" x14ac:dyDescent="0.25">
      <c r="A17" s="1279" t="s">
        <v>2315</v>
      </c>
      <c r="B17" s="1273" t="str">
        <f>Resumo!B14</f>
        <v xml:space="preserve">ENSAIOS   CONTROLE TECNÓGOICO DO CONCRETO  </v>
      </c>
      <c r="C17" s="1277" t="e">
        <f>D17/$D$82</f>
        <v>#DIV/0!</v>
      </c>
      <c r="D17" s="1275">
        <f>Resumo!F14</f>
        <v>0</v>
      </c>
      <c r="E17" s="1010"/>
      <c r="F17" s="1010"/>
      <c r="G17" s="992">
        <v>0.1</v>
      </c>
      <c r="H17" s="860">
        <v>0.2</v>
      </c>
      <c r="I17" s="860">
        <v>0.2</v>
      </c>
      <c r="J17" s="860">
        <v>0.2</v>
      </c>
      <c r="K17" s="860">
        <v>0.1</v>
      </c>
      <c r="L17" s="860">
        <v>0.1</v>
      </c>
      <c r="M17" s="1005">
        <v>0.1</v>
      </c>
      <c r="N17" s="859"/>
      <c r="O17" s="859"/>
      <c r="P17" s="859"/>
      <c r="Q17" s="859"/>
      <c r="R17" s="1014">
        <f>SUM(G17:Q17)</f>
        <v>0.99999999999999989</v>
      </c>
      <c r="S17" s="1015">
        <f t="shared" si="1"/>
        <v>0.99999999999999989</v>
      </c>
      <c r="T17" s="854"/>
      <c r="U17" s="531">
        <f t="shared" si="2"/>
        <v>0</v>
      </c>
    </row>
    <row r="18" spans="1:21" x14ac:dyDescent="0.25">
      <c r="A18" s="1251"/>
      <c r="B18" s="1251"/>
      <c r="C18" s="1251"/>
      <c r="D18" s="1276"/>
      <c r="E18" s="1010"/>
      <c r="F18" s="1010"/>
      <c r="G18" s="1008">
        <f>G17*D17</f>
        <v>0</v>
      </c>
      <c r="H18" s="859">
        <f>H17*D17</f>
        <v>0</v>
      </c>
      <c r="I18" s="859">
        <f>I17*D17</f>
        <v>0</v>
      </c>
      <c r="J18" s="859">
        <f>J17*D17</f>
        <v>0</v>
      </c>
      <c r="K18" s="859">
        <f>K17*D17</f>
        <v>0</v>
      </c>
      <c r="L18" s="859">
        <f>L17*D17</f>
        <v>0</v>
      </c>
      <c r="M18" s="1004">
        <f>M17*D17</f>
        <v>0</v>
      </c>
      <c r="N18" s="859"/>
      <c r="O18" s="859"/>
      <c r="P18" s="859"/>
      <c r="Q18" s="859"/>
      <c r="R18" s="543">
        <f>SUM(G18:Q18)</f>
        <v>0</v>
      </c>
      <c r="S18" s="1015">
        <f t="shared" si="1"/>
        <v>0</v>
      </c>
      <c r="T18" s="854">
        <f>SUM(G18:Q18)</f>
        <v>0</v>
      </c>
      <c r="U18" s="531">
        <f t="shared" si="2"/>
        <v>0</v>
      </c>
    </row>
    <row r="19" spans="1:21" x14ac:dyDescent="0.25">
      <c r="A19" s="1272">
        <v>5</v>
      </c>
      <c r="B19" s="1273" t="str">
        <f>Resumo!B15</f>
        <v>TERRAPLENAGEM , TRASNPORTES E ESCAVAÇÕES</v>
      </c>
      <c r="C19" s="1277" t="e">
        <f>D19/$D$82</f>
        <v>#DIV/0!</v>
      </c>
      <c r="D19" s="1275">
        <f>Resumo!F15</f>
        <v>0</v>
      </c>
      <c r="E19" s="1010"/>
      <c r="F19" s="1010"/>
      <c r="G19" s="1121">
        <v>0.5</v>
      </c>
      <c r="H19" s="858">
        <v>0.5</v>
      </c>
      <c r="I19" s="857"/>
      <c r="J19" s="857"/>
      <c r="K19" s="857"/>
      <c r="L19" s="857"/>
      <c r="M19" s="1006"/>
      <c r="N19" s="857"/>
      <c r="O19" s="857"/>
      <c r="P19" s="857"/>
      <c r="Q19" s="857"/>
      <c r="R19" s="861">
        <f>SUM(G19:Q19)</f>
        <v>1</v>
      </c>
      <c r="S19" s="1015">
        <f t="shared" si="1"/>
        <v>1</v>
      </c>
      <c r="T19" s="854">
        <f>SUM(G19:Q19)</f>
        <v>1</v>
      </c>
      <c r="U19" s="531">
        <f t="shared" si="2"/>
        <v>1</v>
      </c>
    </row>
    <row r="20" spans="1:21" x14ac:dyDescent="0.25">
      <c r="A20" s="1251"/>
      <c r="B20" s="1251"/>
      <c r="C20" s="1251"/>
      <c r="D20" s="1276"/>
      <c r="E20" s="1122">
        <f>G19*D19</f>
        <v>0</v>
      </c>
      <c r="F20" s="1122">
        <f>H19*D19</f>
        <v>0</v>
      </c>
      <c r="G20" s="1008">
        <f>I19*D19</f>
        <v>0</v>
      </c>
      <c r="H20" s="859">
        <f>J19*D19</f>
        <v>0</v>
      </c>
      <c r="I20" s="859">
        <f>K19*D19</f>
        <v>0</v>
      </c>
      <c r="J20" s="859">
        <f>L19*D19</f>
        <v>0</v>
      </c>
      <c r="K20" s="1004">
        <f>M19*D19</f>
        <v>0</v>
      </c>
      <c r="L20" s="1010"/>
      <c r="M20" s="1008" t="e">
        <f>#REF!*D19</f>
        <v>#REF!</v>
      </c>
      <c r="N20" s="859">
        <f>N19*D19</f>
        <v>0</v>
      </c>
      <c r="O20" s="859">
        <f>O19*D19</f>
        <v>0</v>
      </c>
      <c r="P20" s="859">
        <f>P19*D19</f>
        <v>0</v>
      </c>
      <c r="Q20" s="859">
        <f>Q19*D19</f>
        <v>0</v>
      </c>
      <c r="R20" s="861" t="e">
        <f t="shared" si="0"/>
        <v>#REF!</v>
      </c>
      <c r="S20" s="1015" t="e">
        <f t="shared" si="1"/>
        <v>#REF!</v>
      </c>
      <c r="T20" s="854" t="e">
        <f t="shared" ref="T20:T48" si="3">SUM(E20:Q20)</f>
        <v>#REF!</v>
      </c>
      <c r="U20" s="531" t="e">
        <f t="shared" si="2"/>
        <v>#REF!</v>
      </c>
    </row>
    <row r="21" spans="1:21" x14ac:dyDescent="0.25">
      <c r="A21" s="1279" t="s">
        <v>2316</v>
      </c>
      <c r="B21" s="1273" t="str">
        <f>Resumo!B16</f>
        <v>ADMINISTRAÇÃO DO CANTEIRO DE OBRA</v>
      </c>
      <c r="C21" s="1277" t="e">
        <f>D21/$D$82</f>
        <v>#DIV/0!</v>
      </c>
      <c r="D21" s="1278">
        <f>Resumo!F16</f>
        <v>0</v>
      </c>
      <c r="E21" s="993"/>
      <c r="F21" s="993"/>
      <c r="G21" s="860">
        <v>0.1</v>
      </c>
      <c r="H21" s="860">
        <v>0.1</v>
      </c>
      <c r="I21" s="860">
        <v>0.05</v>
      </c>
      <c r="J21" s="860">
        <v>0.1</v>
      </c>
      <c r="K21" s="1005">
        <v>0.05</v>
      </c>
      <c r="L21" s="1005">
        <v>0.05</v>
      </c>
      <c r="M21" s="992">
        <v>0.1</v>
      </c>
      <c r="N21" s="860">
        <v>0.1</v>
      </c>
      <c r="O21" s="860">
        <v>0.1</v>
      </c>
      <c r="P21" s="860">
        <v>0.1</v>
      </c>
      <c r="Q21" s="860">
        <v>0.15</v>
      </c>
      <c r="R21" s="861">
        <f t="shared" si="0"/>
        <v>0.99999999999999989</v>
      </c>
      <c r="S21" s="1015">
        <f t="shared" si="1"/>
        <v>0.99999999999999989</v>
      </c>
      <c r="T21" s="854">
        <f t="shared" si="3"/>
        <v>0.99999999999999989</v>
      </c>
      <c r="U21" s="531">
        <f t="shared" si="2"/>
        <v>0.99999999999999989</v>
      </c>
    </row>
    <row r="22" spans="1:21" x14ac:dyDescent="0.25">
      <c r="A22" s="1251"/>
      <c r="B22" s="1251"/>
      <c r="C22" s="1251"/>
      <c r="D22" s="1251"/>
      <c r="E22" s="1011">
        <f>E21*D21</f>
        <v>0</v>
      </c>
      <c r="F22" s="1011">
        <f>F21*D21</f>
        <v>0</v>
      </c>
      <c r="G22" s="859">
        <f>G21*D21</f>
        <v>0</v>
      </c>
      <c r="H22" s="859">
        <f>H21*D21</f>
        <v>0</v>
      </c>
      <c r="I22" s="859">
        <f>I21*D21</f>
        <v>0</v>
      </c>
      <c r="J22" s="859">
        <f>J21*D21</f>
        <v>0</v>
      </c>
      <c r="K22" s="1004">
        <f>K21*D21</f>
        <v>0</v>
      </c>
      <c r="L22" s="1004">
        <f>L21*D21</f>
        <v>0</v>
      </c>
      <c r="M22" s="1008">
        <f>M21*D21</f>
        <v>0</v>
      </c>
      <c r="N22" s="859">
        <f>N21*D21</f>
        <v>0</v>
      </c>
      <c r="O22" s="859">
        <f>O21*D21</f>
        <v>0</v>
      </c>
      <c r="P22" s="859">
        <f>P21*D21</f>
        <v>0</v>
      </c>
      <c r="Q22" s="859">
        <f>Q21*D21</f>
        <v>0</v>
      </c>
      <c r="R22" s="861">
        <f t="shared" si="0"/>
        <v>0</v>
      </c>
      <c r="S22" s="1015">
        <f t="shared" si="1"/>
        <v>0</v>
      </c>
      <c r="T22" s="854">
        <f t="shared" si="3"/>
        <v>0</v>
      </c>
      <c r="U22" s="531">
        <f t="shared" si="2"/>
        <v>0</v>
      </c>
    </row>
    <row r="23" spans="1:21" ht="15.75" customHeight="1" x14ac:dyDescent="0.25">
      <c r="A23" s="1272">
        <v>7</v>
      </c>
      <c r="B23" s="1273" t="str">
        <f>Resumo!B17</f>
        <v>SERVIÇOS COMPLEMENTARES</v>
      </c>
      <c r="C23" s="1274" t="e">
        <f>D23/$D$82</f>
        <v>#DIV/0!</v>
      </c>
      <c r="D23" s="1275">
        <f>Resumo!F17</f>
        <v>0</v>
      </c>
      <c r="E23" s="1012"/>
      <c r="F23" s="1012"/>
      <c r="G23" s="1008"/>
      <c r="H23" s="859"/>
      <c r="I23" s="992">
        <v>0.1</v>
      </c>
      <c r="J23" s="860">
        <v>0.1</v>
      </c>
      <c r="K23" s="860">
        <v>0.1</v>
      </c>
      <c r="L23" s="860">
        <v>0.2</v>
      </c>
      <c r="M23" s="992">
        <v>0.1</v>
      </c>
      <c r="N23" s="860">
        <v>0.1</v>
      </c>
      <c r="O23" s="860">
        <v>0.1</v>
      </c>
      <c r="P23" s="860">
        <v>0.1</v>
      </c>
      <c r="Q23" s="860">
        <v>0.1</v>
      </c>
      <c r="R23" s="861">
        <f t="shared" si="0"/>
        <v>0.99999999999999989</v>
      </c>
      <c r="S23" s="1015">
        <f t="shared" si="1"/>
        <v>0.99999999999999989</v>
      </c>
      <c r="T23" s="854">
        <f t="shared" si="3"/>
        <v>0.99999999999999989</v>
      </c>
      <c r="U23" s="531">
        <f t="shared" si="2"/>
        <v>0.99999999999999989</v>
      </c>
    </row>
    <row r="24" spans="1:21" ht="15.75" customHeight="1" x14ac:dyDescent="0.25">
      <c r="A24" s="1251"/>
      <c r="B24" s="1251"/>
      <c r="C24" s="1251"/>
      <c r="D24" s="1276"/>
      <c r="E24" s="1012"/>
      <c r="F24" s="1012"/>
      <c r="G24" s="1008">
        <f>G23*D23</f>
        <v>0</v>
      </c>
      <c r="H24" s="859">
        <f>H23*D23</f>
        <v>0</v>
      </c>
      <c r="I24" s="1008">
        <f>I23*$D$23</f>
        <v>0</v>
      </c>
      <c r="J24" s="1008">
        <f t="shared" ref="J24:Q24" si="4">J23*$D$23</f>
        <v>0</v>
      </c>
      <c r="K24" s="1008">
        <f t="shared" si="4"/>
        <v>0</v>
      </c>
      <c r="L24" s="1008">
        <f t="shared" si="4"/>
        <v>0</v>
      </c>
      <c r="M24" s="1008">
        <f t="shared" si="4"/>
        <v>0</v>
      </c>
      <c r="N24" s="1008">
        <f t="shared" si="4"/>
        <v>0</v>
      </c>
      <c r="O24" s="1008">
        <f t="shared" si="4"/>
        <v>0</v>
      </c>
      <c r="P24" s="1008">
        <f t="shared" si="4"/>
        <v>0</v>
      </c>
      <c r="Q24" s="1008">
        <f t="shared" si="4"/>
        <v>0</v>
      </c>
      <c r="R24" s="861">
        <f t="shared" si="0"/>
        <v>0</v>
      </c>
      <c r="S24" s="1015">
        <f t="shared" si="1"/>
        <v>0</v>
      </c>
      <c r="T24" s="854">
        <f t="shared" si="3"/>
        <v>0</v>
      </c>
      <c r="U24" s="531">
        <f t="shared" si="2"/>
        <v>0</v>
      </c>
    </row>
    <row r="25" spans="1:21" ht="3.75" customHeight="1" x14ac:dyDescent="0.25">
      <c r="A25" s="1120"/>
      <c r="B25" s="1120"/>
      <c r="C25" s="1120"/>
      <c r="D25" s="1120"/>
      <c r="E25" s="865"/>
      <c r="F25" s="1125"/>
      <c r="G25" s="866" t="e">
        <f>#REF!*$D$21</f>
        <v>#REF!</v>
      </c>
      <c r="H25" s="866" t="e">
        <f>#REF!*$D$21</f>
        <v>#REF!</v>
      </c>
      <c r="I25" s="866" t="e">
        <f>#REF!*$D$21</f>
        <v>#REF!</v>
      </c>
      <c r="J25" s="866" t="e">
        <f>#REF!*$D$21</f>
        <v>#REF!</v>
      </c>
      <c r="K25" s="866" t="e">
        <f>#REF!*$D$21</f>
        <v>#REF!</v>
      </c>
      <c r="L25" s="867" t="e">
        <f>#REF!*$D$21</f>
        <v>#REF!</v>
      </c>
      <c r="M25" s="867" t="e">
        <f>#REF!*$D$21</f>
        <v>#REF!</v>
      </c>
      <c r="N25" s="862" t="e">
        <f>#REF!*$D$21</f>
        <v>#REF!</v>
      </c>
      <c r="O25" s="862" t="e">
        <f>#REF!*#REF!</f>
        <v>#REF!</v>
      </c>
      <c r="P25" s="862" t="e">
        <f>#REF!*#REF!</f>
        <v>#REF!</v>
      </c>
      <c r="Q25" s="862" t="e">
        <f>#REF!*#REF!</f>
        <v>#REF!</v>
      </c>
      <c r="R25" s="861" t="e">
        <f t="shared" si="0"/>
        <v>#REF!</v>
      </c>
      <c r="S25" s="1015" t="e">
        <f>R25-#REF!</f>
        <v>#REF!</v>
      </c>
      <c r="T25" s="854" t="e">
        <f t="shared" si="3"/>
        <v>#REF!</v>
      </c>
      <c r="U25" s="531" t="e">
        <f>T25-#REF!</f>
        <v>#REF!</v>
      </c>
    </row>
    <row r="26" spans="1:21" ht="15.75" customHeight="1" x14ac:dyDescent="0.25">
      <c r="A26" s="1272">
        <v>8</v>
      </c>
      <c r="B26" s="1273" t="str">
        <f>Resumo!B18</f>
        <v xml:space="preserve">INFRAESTRUTURA/FUNDAÇÕES </v>
      </c>
      <c r="C26" s="1274" t="e">
        <f>D26/$D$82</f>
        <v>#DIV/0!</v>
      </c>
      <c r="D26" s="1278">
        <f>Resumo!F18</f>
        <v>0</v>
      </c>
      <c r="E26" s="1123"/>
      <c r="F26" s="1010"/>
      <c r="G26" s="1124">
        <v>0.5</v>
      </c>
      <c r="H26" s="850">
        <v>0.5</v>
      </c>
      <c r="I26" s="856"/>
      <c r="J26" s="856"/>
      <c r="K26" s="856"/>
      <c r="L26" s="1010"/>
      <c r="M26" s="1010"/>
      <c r="N26" s="970"/>
      <c r="O26" s="856"/>
      <c r="P26" s="856"/>
      <c r="Q26" s="856"/>
      <c r="R26" s="861">
        <f t="shared" si="0"/>
        <v>1</v>
      </c>
      <c r="S26" s="1015">
        <f t="shared" si="1"/>
        <v>1</v>
      </c>
      <c r="T26" s="854">
        <f t="shared" si="3"/>
        <v>1</v>
      </c>
      <c r="U26" s="531" t="e">
        <f>T26-#REF!</f>
        <v>#REF!</v>
      </c>
    </row>
    <row r="27" spans="1:21" ht="15.75" customHeight="1" x14ac:dyDescent="0.25">
      <c r="A27" s="1251"/>
      <c r="B27" s="1251"/>
      <c r="C27" s="1251"/>
      <c r="D27" s="1251"/>
      <c r="E27" s="1123"/>
      <c r="F27" s="1122">
        <f>G26*D26</f>
        <v>0</v>
      </c>
      <c r="G27" s="1008">
        <f>H26*D26</f>
        <v>0</v>
      </c>
      <c r="H27" s="859" t="e">
        <f>#REF!*D26</f>
        <v>#REF!</v>
      </c>
      <c r="I27" s="859">
        <f>I26*D26</f>
        <v>0</v>
      </c>
      <c r="J27" s="859">
        <f>J26*D26</f>
        <v>0</v>
      </c>
      <c r="K27" s="859">
        <f>K26*D26</f>
        <v>0</v>
      </c>
      <c r="L27" s="1010"/>
      <c r="M27" s="1010"/>
      <c r="N27" s="1008">
        <f>N26*D26</f>
        <v>0</v>
      </c>
      <c r="O27" s="859">
        <f>O26*D26</f>
        <v>0</v>
      </c>
      <c r="P27" s="859">
        <f>P26*D26</f>
        <v>0</v>
      </c>
      <c r="Q27" s="859">
        <f>Q26*D26</f>
        <v>0</v>
      </c>
      <c r="R27" s="861" t="e">
        <f t="shared" si="0"/>
        <v>#REF!</v>
      </c>
      <c r="S27" s="1015" t="e">
        <f t="shared" si="1"/>
        <v>#REF!</v>
      </c>
      <c r="T27" s="854" t="e">
        <f t="shared" si="3"/>
        <v>#REF!</v>
      </c>
      <c r="U27" s="531" t="e">
        <f t="shared" ref="U27:U58" si="5">T27-D26</f>
        <v>#REF!</v>
      </c>
    </row>
    <row r="28" spans="1:21" ht="15.75" customHeight="1" x14ac:dyDescent="0.25">
      <c r="A28" s="1279" t="s">
        <v>2317</v>
      </c>
      <c r="B28" s="1273" t="str">
        <f>Resumo!B19</f>
        <v>SUPERESTRUTURA</v>
      </c>
      <c r="C28" s="1274" t="e">
        <f>D28/$D$82</f>
        <v>#DIV/0!</v>
      </c>
      <c r="D28" s="1278">
        <f>Resumo!F19</f>
        <v>0</v>
      </c>
      <c r="E28" s="1123"/>
      <c r="F28" s="1122"/>
      <c r="G28" s="970"/>
      <c r="H28" s="850">
        <v>0.2</v>
      </c>
      <c r="I28" s="850">
        <v>0.2</v>
      </c>
      <c r="J28" s="850">
        <v>0.3</v>
      </c>
      <c r="K28" s="850">
        <v>0.3</v>
      </c>
      <c r="L28" s="1010"/>
      <c r="M28" s="1010"/>
      <c r="N28" s="970"/>
      <c r="O28" s="856"/>
      <c r="P28" s="856"/>
      <c r="Q28" s="856"/>
      <c r="R28" s="861">
        <f t="shared" si="0"/>
        <v>1</v>
      </c>
      <c r="S28" s="1015">
        <f t="shared" si="1"/>
        <v>1</v>
      </c>
      <c r="T28" s="854">
        <f t="shared" si="3"/>
        <v>1</v>
      </c>
      <c r="U28" s="531">
        <f t="shared" si="5"/>
        <v>1</v>
      </c>
    </row>
    <row r="29" spans="1:21" ht="15.75" customHeight="1" x14ac:dyDescent="0.25">
      <c r="A29" s="1251"/>
      <c r="B29" s="1251"/>
      <c r="C29" s="1251"/>
      <c r="D29" s="1251"/>
      <c r="E29" s="1123"/>
      <c r="F29" s="1122">
        <f>F28*D28</f>
        <v>0</v>
      </c>
      <c r="G29" s="1008">
        <f>G28*D28</f>
        <v>0</v>
      </c>
      <c r="H29" s="859">
        <f>H28*D28</f>
        <v>0</v>
      </c>
      <c r="I29" s="859">
        <f>I28*D28</f>
        <v>0</v>
      </c>
      <c r="J29" s="859">
        <f>J28*D28</f>
        <v>0</v>
      </c>
      <c r="K29" s="859">
        <f>K28*D28</f>
        <v>0</v>
      </c>
      <c r="L29" s="1010"/>
      <c r="M29" s="1010"/>
      <c r="N29" s="1008">
        <f>N28*D28</f>
        <v>0</v>
      </c>
      <c r="O29" s="859">
        <f>O28*D28</f>
        <v>0</v>
      </c>
      <c r="P29" s="859">
        <f>P28*D28</f>
        <v>0</v>
      </c>
      <c r="Q29" s="859">
        <f>Q28*D28</f>
        <v>0</v>
      </c>
      <c r="R29" s="861">
        <f t="shared" si="0"/>
        <v>0</v>
      </c>
      <c r="S29" s="1015">
        <f t="shared" si="1"/>
        <v>0</v>
      </c>
      <c r="T29" s="854">
        <f t="shared" si="3"/>
        <v>0</v>
      </c>
      <c r="U29" s="531">
        <f t="shared" si="5"/>
        <v>0</v>
      </c>
    </row>
    <row r="30" spans="1:21" ht="15.75" customHeight="1" x14ac:dyDescent="0.25">
      <c r="A30" s="1272">
        <v>10</v>
      </c>
      <c r="B30" s="1273" t="str">
        <f>Resumo!B20</f>
        <v>IMPERMEABILIZAÇÕES, ISOLAÇÃO TÉRMICA E ACÚSTICA</v>
      </c>
      <c r="C30" s="1274" t="e">
        <f>D30/$D$82</f>
        <v>#DIV/0!</v>
      </c>
      <c r="D30" s="1278">
        <f>Resumo!F20</f>
        <v>0</v>
      </c>
      <c r="E30" s="1123"/>
      <c r="F30" s="1010"/>
      <c r="G30" s="1124">
        <v>0.15</v>
      </c>
      <c r="H30" s="850">
        <v>0.2</v>
      </c>
      <c r="I30" s="850">
        <v>0.25</v>
      </c>
      <c r="J30" s="850">
        <v>0.4</v>
      </c>
      <c r="K30" s="856"/>
      <c r="L30" s="1010"/>
      <c r="M30" s="1010"/>
      <c r="N30" s="970"/>
      <c r="O30" s="856"/>
      <c r="P30" s="856"/>
      <c r="Q30" s="856"/>
      <c r="R30" s="861">
        <f t="shared" si="0"/>
        <v>1</v>
      </c>
      <c r="S30" s="1015">
        <f t="shared" si="1"/>
        <v>1</v>
      </c>
      <c r="T30" s="854">
        <f t="shared" si="3"/>
        <v>1</v>
      </c>
      <c r="U30" s="531">
        <f t="shared" si="5"/>
        <v>1</v>
      </c>
    </row>
    <row r="31" spans="1:21" ht="15.75" customHeight="1" x14ac:dyDescent="0.25">
      <c r="A31" s="1251"/>
      <c r="B31" s="1251"/>
      <c r="C31" s="1251"/>
      <c r="D31" s="1251"/>
      <c r="E31" s="1123"/>
      <c r="F31" s="1122">
        <f>G30*D30</f>
        <v>0</v>
      </c>
      <c r="G31" s="1008">
        <f>H30*D30</f>
        <v>0</v>
      </c>
      <c r="H31" s="859">
        <f>I30*D30</f>
        <v>0</v>
      </c>
      <c r="I31" s="859">
        <f>J30*D30</f>
        <v>0</v>
      </c>
      <c r="J31" s="859" t="e">
        <f>#REF!*D30</f>
        <v>#REF!</v>
      </c>
      <c r="K31" s="859">
        <f>K30*D30</f>
        <v>0</v>
      </c>
      <c r="L31" s="1010"/>
      <c r="M31" s="1010"/>
      <c r="N31" s="1008">
        <f>N30*D30</f>
        <v>0</v>
      </c>
      <c r="O31" s="859">
        <f>O30*D30</f>
        <v>0</v>
      </c>
      <c r="P31" s="859">
        <f>P30*D30</f>
        <v>0</v>
      </c>
      <c r="Q31" s="859">
        <f>Q30*D30</f>
        <v>0</v>
      </c>
      <c r="R31" s="861" t="e">
        <f t="shared" si="0"/>
        <v>#REF!</v>
      </c>
      <c r="S31" s="1015" t="e">
        <f t="shared" si="1"/>
        <v>#REF!</v>
      </c>
      <c r="T31" s="854" t="e">
        <f t="shared" si="3"/>
        <v>#REF!</v>
      </c>
      <c r="U31" s="531" t="e">
        <f t="shared" si="5"/>
        <v>#REF!</v>
      </c>
    </row>
    <row r="32" spans="1:21" ht="15.75" customHeight="1" x14ac:dyDescent="0.25">
      <c r="A32" s="1279" t="s">
        <v>2318</v>
      </c>
      <c r="B32" s="1273" t="str">
        <f>Resumo!B21</f>
        <v>ALVENARIAS, VEDAÇÕES E DIVISÓRIAS</v>
      </c>
      <c r="C32" s="1274" t="e">
        <f>D32/$D$82</f>
        <v>#DIV/0!</v>
      </c>
      <c r="D32" s="1278">
        <f>Resumo!F21</f>
        <v>0</v>
      </c>
      <c r="E32" s="863"/>
      <c r="F32" s="973"/>
      <c r="G32" s="856"/>
      <c r="H32" s="856"/>
      <c r="I32" s="850">
        <v>0.15</v>
      </c>
      <c r="J32" s="850">
        <v>0.2</v>
      </c>
      <c r="K32" s="850">
        <v>0.25</v>
      </c>
      <c r="L32" s="868">
        <v>0.4</v>
      </c>
      <c r="M32" s="1010"/>
      <c r="N32" s="970"/>
      <c r="O32" s="856"/>
      <c r="P32" s="856"/>
      <c r="Q32" s="856"/>
      <c r="R32" s="861">
        <f t="shared" si="0"/>
        <v>1</v>
      </c>
      <c r="S32" s="1015">
        <f t="shared" si="1"/>
        <v>1</v>
      </c>
      <c r="T32" s="854">
        <f t="shared" si="3"/>
        <v>1</v>
      </c>
      <c r="U32" s="531">
        <f t="shared" si="5"/>
        <v>1</v>
      </c>
    </row>
    <row r="33" spans="1:21" ht="15.75" customHeight="1" x14ac:dyDescent="0.25">
      <c r="A33" s="1251"/>
      <c r="B33" s="1251"/>
      <c r="C33" s="1251"/>
      <c r="D33" s="1251"/>
      <c r="E33" s="863"/>
      <c r="F33" s="859">
        <f>F32*D32</f>
        <v>0</v>
      </c>
      <c r="G33" s="859">
        <f>G32*D32</f>
        <v>0</v>
      </c>
      <c r="H33" s="859">
        <f>H32*D32</f>
        <v>0</v>
      </c>
      <c r="I33" s="859">
        <f>I32*D32</f>
        <v>0</v>
      </c>
      <c r="J33" s="859">
        <f>J32*D32</f>
        <v>0</v>
      </c>
      <c r="K33" s="859">
        <f>K32*D32</f>
        <v>0</v>
      </c>
      <c r="L33" s="1004">
        <f>L32*D32</f>
        <v>0</v>
      </c>
      <c r="M33" s="1010"/>
      <c r="N33" s="1008">
        <f>N32*D32</f>
        <v>0</v>
      </c>
      <c r="O33" s="859">
        <f>O32*D32</f>
        <v>0</v>
      </c>
      <c r="P33" s="859">
        <f>P32*D32</f>
        <v>0</v>
      </c>
      <c r="Q33" s="859">
        <f>Q32*D32</f>
        <v>0</v>
      </c>
      <c r="R33" s="861">
        <f t="shared" si="0"/>
        <v>0</v>
      </c>
      <c r="S33" s="1015">
        <f t="shared" si="1"/>
        <v>0</v>
      </c>
      <c r="T33" s="854">
        <f t="shared" si="3"/>
        <v>0</v>
      </c>
      <c r="U33" s="531">
        <f t="shared" si="5"/>
        <v>0</v>
      </c>
    </row>
    <row r="34" spans="1:21" ht="15.75" customHeight="1" x14ac:dyDescent="0.25">
      <c r="A34" s="1272">
        <v>12</v>
      </c>
      <c r="B34" s="1273" t="str">
        <f>Resumo!B22</f>
        <v>ESQUADRIAS</v>
      </c>
      <c r="C34" s="1274" t="e">
        <f>D34/$D$82</f>
        <v>#DIV/0!</v>
      </c>
      <c r="D34" s="1278">
        <f>Resumo!F22</f>
        <v>0</v>
      </c>
      <c r="E34" s="863"/>
      <c r="F34" s="864"/>
      <c r="G34" s="856"/>
      <c r="H34" s="856"/>
      <c r="I34" s="856"/>
      <c r="J34" s="856"/>
      <c r="K34" s="856"/>
      <c r="L34" s="860">
        <v>0.15</v>
      </c>
      <c r="M34" s="860">
        <v>0.2</v>
      </c>
      <c r="N34" s="850">
        <v>0.25</v>
      </c>
      <c r="O34" s="850">
        <v>0.4</v>
      </c>
      <c r="P34" s="856"/>
      <c r="Q34" s="856"/>
      <c r="R34" s="861">
        <f t="shared" si="0"/>
        <v>1</v>
      </c>
      <c r="S34" s="1015">
        <f t="shared" si="1"/>
        <v>1</v>
      </c>
      <c r="T34" s="854">
        <f t="shared" si="3"/>
        <v>1</v>
      </c>
      <c r="U34" s="531">
        <f t="shared" si="5"/>
        <v>1</v>
      </c>
    </row>
    <row r="35" spans="1:21" ht="15.75" customHeight="1" x14ac:dyDescent="0.25">
      <c r="A35" s="1251"/>
      <c r="B35" s="1251"/>
      <c r="C35" s="1251"/>
      <c r="D35" s="1251"/>
      <c r="E35" s="863"/>
      <c r="F35" s="864"/>
      <c r="G35" s="859">
        <f>G34*D34</f>
        <v>0</v>
      </c>
      <c r="H35" s="859">
        <f>H34*D34</f>
        <v>0</v>
      </c>
      <c r="I35" s="859">
        <f>I34*D34</f>
        <v>0</v>
      </c>
      <c r="J35" s="859">
        <f>J34*D34</f>
        <v>0</v>
      </c>
      <c r="K35" s="859">
        <f>K34*D34</f>
        <v>0</v>
      </c>
      <c r="L35" s="859">
        <f>L34*D34</f>
        <v>0</v>
      </c>
      <c r="M35" s="859">
        <f>M34*D34</f>
        <v>0</v>
      </c>
      <c r="N35" s="859">
        <f>N34*D34</f>
        <v>0</v>
      </c>
      <c r="O35" s="859">
        <f>O34*D34</f>
        <v>0</v>
      </c>
      <c r="P35" s="859">
        <f>P34*D34</f>
        <v>0</v>
      </c>
      <c r="Q35" s="859">
        <f>Q34*D34</f>
        <v>0</v>
      </c>
      <c r="R35" s="861">
        <f t="shared" si="0"/>
        <v>0</v>
      </c>
      <c r="S35" s="1015">
        <f t="shared" si="1"/>
        <v>0</v>
      </c>
      <c r="T35" s="854">
        <f t="shared" si="3"/>
        <v>0</v>
      </c>
      <c r="U35" s="531">
        <f t="shared" si="5"/>
        <v>0</v>
      </c>
    </row>
    <row r="36" spans="1:21" ht="15.75" customHeight="1" x14ac:dyDescent="0.25">
      <c r="A36" s="1279" t="s">
        <v>2319</v>
      </c>
      <c r="B36" s="1273" t="str">
        <f>Resumo!B23</f>
        <v>COBERTURA E PROTEÇÕES</v>
      </c>
      <c r="C36" s="1274" t="e">
        <f>D36/$D$82</f>
        <v>#DIV/0!</v>
      </c>
      <c r="D36" s="1278">
        <f>Resumo!F23</f>
        <v>0</v>
      </c>
      <c r="E36" s="863"/>
      <c r="F36" s="864"/>
      <c r="G36" s="856"/>
      <c r="H36" s="856"/>
      <c r="I36" s="856"/>
      <c r="J36" s="856"/>
      <c r="K36" s="856"/>
      <c r="L36" s="850">
        <v>0.1</v>
      </c>
      <c r="M36" s="850">
        <v>0.2</v>
      </c>
      <c r="N36" s="850">
        <v>0.15</v>
      </c>
      <c r="O36" s="850">
        <v>0.2</v>
      </c>
      <c r="P36" s="850">
        <v>0.15</v>
      </c>
      <c r="Q36" s="850">
        <v>0.2</v>
      </c>
      <c r="R36" s="861">
        <f t="shared" si="0"/>
        <v>1.0000000000000002</v>
      </c>
      <c r="S36" s="1015">
        <f t="shared" si="1"/>
        <v>1.0000000000000002</v>
      </c>
      <c r="T36" s="854">
        <f t="shared" si="3"/>
        <v>1.0000000000000002</v>
      </c>
      <c r="U36" s="531">
        <f t="shared" si="5"/>
        <v>1.0000000000000002</v>
      </c>
    </row>
    <row r="37" spans="1:21" ht="15.75" customHeight="1" x14ac:dyDescent="0.25">
      <c r="A37" s="1251"/>
      <c r="B37" s="1251"/>
      <c r="C37" s="1251"/>
      <c r="D37" s="1251"/>
      <c r="E37" s="863"/>
      <c r="F37" s="864"/>
      <c r="G37" s="859">
        <f>G36*D36</f>
        <v>0</v>
      </c>
      <c r="H37" s="859">
        <f>H36*D36</f>
        <v>0</v>
      </c>
      <c r="I37" s="859">
        <f>I36*D36</f>
        <v>0</v>
      </c>
      <c r="J37" s="859">
        <f>J36*D36</f>
        <v>0</v>
      </c>
      <c r="K37" s="859">
        <f>K36*D36</f>
        <v>0</v>
      </c>
      <c r="L37" s="859">
        <f>L36*$D$36</f>
        <v>0</v>
      </c>
      <c r="M37" s="859">
        <f t="shared" ref="M37:Q37" si="6">M36*$D$36</f>
        <v>0</v>
      </c>
      <c r="N37" s="859">
        <f t="shared" si="6"/>
        <v>0</v>
      </c>
      <c r="O37" s="859">
        <f t="shared" si="6"/>
        <v>0</v>
      </c>
      <c r="P37" s="859">
        <f t="shared" si="6"/>
        <v>0</v>
      </c>
      <c r="Q37" s="859">
        <f t="shared" si="6"/>
        <v>0</v>
      </c>
      <c r="R37" s="861">
        <f t="shared" si="0"/>
        <v>0</v>
      </c>
      <c r="S37" s="1015">
        <f t="shared" si="1"/>
        <v>0</v>
      </c>
      <c r="T37" s="854">
        <f t="shared" si="3"/>
        <v>0</v>
      </c>
      <c r="U37" s="531">
        <f t="shared" si="5"/>
        <v>0</v>
      </c>
    </row>
    <row r="38" spans="1:21" ht="15.75" customHeight="1" x14ac:dyDescent="0.25">
      <c r="A38" s="1272">
        <v>14</v>
      </c>
      <c r="B38" s="1273" t="str">
        <f>Resumo!B24</f>
        <v>REVESTIMENTOS</v>
      </c>
      <c r="C38" s="1274" t="e">
        <f>D38/$D$82</f>
        <v>#DIV/0!</v>
      </c>
      <c r="D38" s="1278">
        <f>Resumo!F24</f>
        <v>0</v>
      </c>
      <c r="E38" s="863"/>
      <c r="F38" s="864"/>
      <c r="G38" s="856"/>
      <c r="H38" s="856"/>
      <c r="I38" s="856"/>
      <c r="J38" s="856"/>
      <c r="K38" s="856"/>
      <c r="L38" s="850">
        <v>0.1</v>
      </c>
      <c r="M38" s="850">
        <v>0.2</v>
      </c>
      <c r="N38" s="850">
        <v>0.15</v>
      </c>
      <c r="O38" s="850">
        <v>0.2</v>
      </c>
      <c r="P38" s="850">
        <v>0.15</v>
      </c>
      <c r="Q38" s="850">
        <v>0.2</v>
      </c>
      <c r="R38" s="861">
        <f t="shared" si="0"/>
        <v>1.0000000000000002</v>
      </c>
      <c r="S38" s="1015">
        <f t="shared" si="1"/>
        <v>1.0000000000000002</v>
      </c>
      <c r="T38" s="854">
        <f t="shared" si="3"/>
        <v>1.0000000000000002</v>
      </c>
      <c r="U38" s="531">
        <f t="shared" si="5"/>
        <v>1.0000000000000002</v>
      </c>
    </row>
    <row r="39" spans="1:21" ht="15.75" customHeight="1" x14ac:dyDescent="0.25">
      <c r="A39" s="1251"/>
      <c r="B39" s="1251"/>
      <c r="C39" s="1251"/>
      <c r="D39" s="1251"/>
      <c r="E39" s="863"/>
      <c r="F39" s="864"/>
      <c r="G39" s="859">
        <f>G38*D38</f>
        <v>0</v>
      </c>
      <c r="H39" s="859">
        <f>H38*D38</f>
        <v>0</v>
      </c>
      <c r="I39" s="859">
        <f>I38*D38</f>
        <v>0</v>
      </c>
      <c r="J39" s="859">
        <f>J38*D38</f>
        <v>0</v>
      </c>
      <c r="K39" s="859">
        <f>K38*D38</f>
        <v>0</v>
      </c>
      <c r="L39" s="859">
        <f>L38*$D$38</f>
        <v>0</v>
      </c>
      <c r="M39" s="859">
        <f t="shared" ref="M39:Q39" si="7">M38*$D$38</f>
        <v>0</v>
      </c>
      <c r="N39" s="859">
        <f t="shared" si="7"/>
        <v>0</v>
      </c>
      <c r="O39" s="859">
        <f t="shared" si="7"/>
        <v>0</v>
      </c>
      <c r="P39" s="859">
        <f t="shared" si="7"/>
        <v>0</v>
      </c>
      <c r="Q39" s="859">
        <f t="shared" si="7"/>
        <v>0</v>
      </c>
      <c r="R39" s="861">
        <f t="shared" si="0"/>
        <v>0</v>
      </c>
      <c r="S39" s="1015">
        <f t="shared" si="1"/>
        <v>0</v>
      </c>
      <c r="T39" s="854">
        <f t="shared" si="3"/>
        <v>0</v>
      </c>
      <c r="U39" s="531">
        <f t="shared" si="5"/>
        <v>0</v>
      </c>
    </row>
    <row r="40" spans="1:21" ht="15.75" customHeight="1" x14ac:dyDescent="0.25">
      <c r="A40" s="1279" t="s">
        <v>2320</v>
      </c>
      <c r="B40" s="1273" t="str">
        <f>Resumo!B25</f>
        <v>PAVIMENTAÇÃO</v>
      </c>
      <c r="C40" s="1274" t="e">
        <f>D40/$D$82</f>
        <v>#DIV/0!</v>
      </c>
      <c r="D40" s="1278">
        <f>Resumo!F25</f>
        <v>0</v>
      </c>
      <c r="E40" s="863"/>
      <c r="F40" s="864"/>
      <c r="G40" s="856"/>
      <c r="H40" s="856"/>
      <c r="I40" s="856"/>
      <c r="J40" s="856"/>
      <c r="K40" s="856"/>
      <c r="L40" s="850">
        <v>0.1</v>
      </c>
      <c r="M40" s="850">
        <v>0.2</v>
      </c>
      <c r="N40" s="850">
        <v>0.15</v>
      </c>
      <c r="O40" s="850">
        <v>0.2</v>
      </c>
      <c r="P40" s="850">
        <v>0.15</v>
      </c>
      <c r="Q40" s="850">
        <v>0.2</v>
      </c>
      <c r="R40" s="861">
        <f t="shared" si="0"/>
        <v>1.0000000000000002</v>
      </c>
      <c r="S40" s="1015">
        <f t="shared" si="1"/>
        <v>1.0000000000000002</v>
      </c>
      <c r="T40" s="854">
        <f t="shared" si="3"/>
        <v>1.0000000000000002</v>
      </c>
      <c r="U40" s="531">
        <f t="shared" si="5"/>
        <v>1.0000000000000002</v>
      </c>
    </row>
    <row r="41" spans="1:21" ht="15.75" customHeight="1" x14ac:dyDescent="0.25">
      <c r="A41" s="1251"/>
      <c r="B41" s="1251"/>
      <c r="C41" s="1251"/>
      <c r="D41" s="1251"/>
      <c r="E41" s="863"/>
      <c r="F41" s="864"/>
      <c r="G41" s="859">
        <f>G40*D40</f>
        <v>0</v>
      </c>
      <c r="H41" s="859">
        <f>H40*D40</f>
        <v>0</v>
      </c>
      <c r="I41" s="859">
        <f>I40*D40</f>
        <v>0</v>
      </c>
      <c r="J41" s="859">
        <f>J40*D40</f>
        <v>0</v>
      </c>
      <c r="K41" s="859">
        <f>K40*D40</f>
        <v>0</v>
      </c>
      <c r="L41" s="859">
        <f>L40*$D$40</f>
        <v>0</v>
      </c>
      <c r="M41" s="859">
        <f t="shared" ref="M41:Q41" si="8">M40*$D$40</f>
        <v>0</v>
      </c>
      <c r="N41" s="859">
        <f t="shared" si="8"/>
        <v>0</v>
      </c>
      <c r="O41" s="859">
        <f t="shared" si="8"/>
        <v>0</v>
      </c>
      <c r="P41" s="859">
        <f t="shared" si="8"/>
        <v>0</v>
      </c>
      <c r="Q41" s="859">
        <f t="shared" si="8"/>
        <v>0</v>
      </c>
      <c r="R41" s="861">
        <f t="shared" si="0"/>
        <v>0</v>
      </c>
      <c r="S41" s="1015">
        <f t="shared" si="1"/>
        <v>0</v>
      </c>
      <c r="T41" s="854">
        <f t="shared" si="3"/>
        <v>0</v>
      </c>
      <c r="U41" s="531">
        <f t="shared" si="5"/>
        <v>0</v>
      </c>
    </row>
    <row r="42" spans="1:21" ht="15.75" customHeight="1" x14ac:dyDescent="0.25">
      <c r="A42" s="1272">
        <v>16</v>
      </c>
      <c r="B42" s="1273" t="str">
        <f>Resumo!B26</f>
        <v>FORROS</v>
      </c>
      <c r="C42" s="1274" t="e">
        <f>D42/$D$82</f>
        <v>#DIV/0!</v>
      </c>
      <c r="D42" s="1278">
        <f>Resumo!F26</f>
        <v>0</v>
      </c>
      <c r="E42" s="863"/>
      <c r="F42" s="864"/>
      <c r="G42" s="851"/>
      <c r="H42" s="851"/>
      <c r="I42" s="856"/>
      <c r="J42" s="856"/>
      <c r="K42" s="856"/>
      <c r="L42" s="850">
        <v>0.3</v>
      </c>
      <c r="M42" s="850">
        <v>0.3</v>
      </c>
      <c r="N42" s="850">
        <v>0.4</v>
      </c>
      <c r="O42" s="851"/>
      <c r="P42" s="851"/>
      <c r="Q42" s="851"/>
      <c r="R42" s="861">
        <f t="shared" ref="R42:R73" si="9">SUM(E42:Q42)</f>
        <v>1</v>
      </c>
      <c r="S42" s="1015">
        <f t="shared" si="1"/>
        <v>1</v>
      </c>
      <c r="T42" s="854">
        <f t="shared" si="3"/>
        <v>1</v>
      </c>
      <c r="U42" s="531">
        <f t="shared" si="5"/>
        <v>1</v>
      </c>
    </row>
    <row r="43" spans="1:21" ht="15.75" customHeight="1" x14ac:dyDescent="0.25">
      <c r="A43" s="1251"/>
      <c r="B43" s="1251"/>
      <c r="C43" s="1251"/>
      <c r="D43" s="1251"/>
      <c r="E43" s="863"/>
      <c r="F43" s="864"/>
      <c r="G43" s="859">
        <f t="shared" ref="G43:K43" si="10">G42*$D$21</f>
        <v>0</v>
      </c>
      <c r="H43" s="859">
        <f t="shared" si="10"/>
        <v>0</v>
      </c>
      <c r="I43" s="859">
        <f t="shared" si="10"/>
        <v>0</v>
      </c>
      <c r="J43" s="859">
        <f t="shared" si="10"/>
        <v>0</v>
      </c>
      <c r="K43" s="859">
        <f t="shared" si="10"/>
        <v>0</v>
      </c>
      <c r="L43" s="859">
        <f>L42*D42</f>
        <v>0</v>
      </c>
      <c r="M43" s="859">
        <f>M42*D42</f>
        <v>0</v>
      </c>
      <c r="N43" s="859">
        <f>N42*D42</f>
        <v>0</v>
      </c>
      <c r="O43" s="859">
        <f>O42*D42</f>
        <v>0</v>
      </c>
      <c r="P43" s="859">
        <f>P42*D42</f>
        <v>0</v>
      </c>
      <c r="Q43" s="859">
        <f>Q42*D42</f>
        <v>0</v>
      </c>
      <c r="R43" s="861">
        <f t="shared" si="9"/>
        <v>0</v>
      </c>
      <c r="S43" s="1015">
        <f t="shared" ref="S43:S74" si="11">R43-D42</f>
        <v>0</v>
      </c>
      <c r="T43" s="854">
        <f t="shared" si="3"/>
        <v>0</v>
      </c>
      <c r="U43" s="531">
        <f t="shared" si="5"/>
        <v>0</v>
      </c>
    </row>
    <row r="44" spans="1:21" ht="15.75" customHeight="1" x14ac:dyDescent="0.25">
      <c r="A44" s="1279" t="s">
        <v>2321</v>
      </c>
      <c r="B44" s="1273" t="str">
        <f>Resumo!B27</f>
        <v>PINTURAS</v>
      </c>
      <c r="C44" s="1274" t="e">
        <f>D44/$D$82</f>
        <v>#DIV/0!</v>
      </c>
      <c r="D44" s="1278">
        <f>Resumo!F27</f>
        <v>0</v>
      </c>
      <c r="E44" s="863"/>
      <c r="F44" s="864"/>
      <c r="G44" s="851"/>
      <c r="H44" s="851"/>
      <c r="I44" s="856"/>
      <c r="J44" s="856"/>
      <c r="K44" s="856"/>
      <c r="L44" s="850">
        <v>0.3</v>
      </c>
      <c r="M44" s="850">
        <v>0.3</v>
      </c>
      <c r="N44" s="850">
        <v>0.4</v>
      </c>
      <c r="O44" s="856"/>
      <c r="P44" s="856"/>
      <c r="Q44" s="856"/>
      <c r="R44" s="861">
        <f t="shared" si="9"/>
        <v>1</v>
      </c>
      <c r="S44" s="1015">
        <f t="shared" si="11"/>
        <v>1</v>
      </c>
      <c r="T44" s="854">
        <f t="shared" si="3"/>
        <v>1</v>
      </c>
      <c r="U44" s="531">
        <f t="shared" si="5"/>
        <v>1</v>
      </c>
    </row>
    <row r="45" spans="1:21" ht="15.75" customHeight="1" x14ac:dyDescent="0.25">
      <c r="A45" s="1251"/>
      <c r="B45" s="1251"/>
      <c r="C45" s="1251"/>
      <c r="D45" s="1251"/>
      <c r="E45" s="863"/>
      <c r="F45" s="864"/>
      <c r="G45" s="859">
        <f>G44*D44</f>
        <v>0</v>
      </c>
      <c r="H45" s="859">
        <f>H44*D44</f>
        <v>0</v>
      </c>
      <c r="I45" s="859">
        <f>I44*D44</f>
        <v>0</v>
      </c>
      <c r="J45" s="859">
        <f>J44*D44</f>
        <v>0</v>
      </c>
      <c r="K45" s="859">
        <f>K44*D44</f>
        <v>0</v>
      </c>
      <c r="L45" s="859">
        <f>L44*D44</f>
        <v>0</v>
      </c>
      <c r="M45" s="859">
        <f>M44*D44</f>
        <v>0</v>
      </c>
      <c r="N45" s="859">
        <f>N44*D44</f>
        <v>0</v>
      </c>
      <c r="O45" s="859">
        <f>O44*D44</f>
        <v>0</v>
      </c>
      <c r="P45" s="859">
        <f>P44*D44</f>
        <v>0</v>
      </c>
      <c r="Q45" s="859">
        <f>Q44*D44</f>
        <v>0</v>
      </c>
      <c r="R45" s="861">
        <f t="shared" si="9"/>
        <v>0</v>
      </c>
      <c r="S45" s="1015">
        <f t="shared" si="11"/>
        <v>0</v>
      </c>
      <c r="T45" s="854">
        <f t="shared" si="3"/>
        <v>0</v>
      </c>
      <c r="U45" s="531">
        <f t="shared" si="5"/>
        <v>0</v>
      </c>
    </row>
    <row r="46" spans="1:21" ht="15.75" customHeight="1" x14ac:dyDescent="0.25">
      <c r="A46" s="1272">
        <v>18</v>
      </c>
      <c r="B46" s="1273" t="str">
        <f>Resumo!B28</f>
        <v>VIDROS</v>
      </c>
      <c r="C46" s="1274" t="e">
        <f>D46/$D$82</f>
        <v>#DIV/0!</v>
      </c>
      <c r="D46" s="1278">
        <f>Resumo!F28</f>
        <v>0</v>
      </c>
      <c r="E46" s="863"/>
      <c r="F46" s="864"/>
      <c r="G46" s="851"/>
      <c r="H46" s="851"/>
      <c r="I46" s="856"/>
      <c r="J46" s="856"/>
      <c r="K46" s="856"/>
      <c r="L46" s="850">
        <v>0.3</v>
      </c>
      <c r="M46" s="850">
        <v>0.3</v>
      </c>
      <c r="N46" s="850">
        <v>0.4</v>
      </c>
      <c r="O46" s="856"/>
      <c r="P46" s="856"/>
      <c r="Q46" s="856"/>
      <c r="R46" s="861">
        <f t="shared" si="9"/>
        <v>1</v>
      </c>
      <c r="S46" s="1015">
        <f t="shared" si="11"/>
        <v>1</v>
      </c>
      <c r="T46" s="854">
        <f t="shared" si="3"/>
        <v>1</v>
      </c>
      <c r="U46" s="531">
        <f t="shared" si="5"/>
        <v>1</v>
      </c>
    </row>
    <row r="47" spans="1:21" ht="15.75" customHeight="1" x14ac:dyDescent="0.25">
      <c r="A47" s="1251"/>
      <c r="B47" s="1251"/>
      <c r="C47" s="1251"/>
      <c r="D47" s="1251"/>
      <c r="E47" s="863"/>
      <c r="F47" s="864"/>
      <c r="G47" s="859">
        <f>G46*D46</f>
        <v>0</v>
      </c>
      <c r="H47" s="859">
        <f>H46*D46</f>
        <v>0</v>
      </c>
      <c r="I47" s="859">
        <f>I46*D46</f>
        <v>0</v>
      </c>
      <c r="J47" s="859">
        <f>J46*D46</f>
        <v>0</v>
      </c>
      <c r="K47" s="859">
        <f>K46*D46</f>
        <v>0</v>
      </c>
      <c r="L47" s="859">
        <f>L46*D46</f>
        <v>0</v>
      </c>
      <c r="M47" s="859">
        <f>M46*D46</f>
        <v>0</v>
      </c>
      <c r="N47" s="859">
        <f>N46*D46</f>
        <v>0</v>
      </c>
      <c r="O47" s="859">
        <f>O46*D46</f>
        <v>0</v>
      </c>
      <c r="P47" s="859">
        <f>P46*D46</f>
        <v>0</v>
      </c>
      <c r="Q47" s="859">
        <f>Q46*D46</f>
        <v>0</v>
      </c>
      <c r="R47" s="861">
        <f t="shared" si="9"/>
        <v>0</v>
      </c>
      <c r="S47" s="1015">
        <f t="shared" si="11"/>
        <v>0</v>
      </c>
      <c r="T47" s="854">
        <f t="shared" si="3"/>
        <v>0</v>
      </c>
      <c r="U47" s="531">
        <f t="shared" si="5"/>
        <v>0</v>
      </c>
    </row>
    <row r="48" spans="1:21" ht="15.75" customHeight="1" x14ac:dyDescent="0.25">
      <c r="A48" s="1279" t="s">
        <v>2322</v>
      </c>
      <c r="B48" s="1273" t="str">
        <f>Resumo!B29</f>
        <v>INSTALAÇÕES HIDROSSANITÁRIAS</v>
      </c>
      <c r="C48" s="1274" t="e">
        <f>D48/$D$82</f>
        <v>#DIV/0!</v>
      </c>
      <c r="D48" s="1278">
        <f>Resumo!F29</f>
        <v>0</v>
      </c>
      <c r="E48" s="863"/>
      <c r="F48" s="864"/>
      <c r="G48" s="851"/>
      <c r="H48" s="851"/>
      <c r="I48" s="856"/>
      <c r="J48" s="856"/>
      <c r="K48" s="856"/>
      <c r="L48" s="850">
        <v>0.15</v>
      </c>
      <c r="M48" s="850">
        <v>0.25</v>
      </c>
      <c r="N48" s="850">
        <v>0.15</v>
      </c>
      <c r="O48" s="850">
        <v>0.15</v>
      </c>
      <c r="P48" s="850">
        <v>0.15</v>
      </c>
      <c r="Q48" s="850">
        <v>0.15</v>
      </c>
      <c r="R48" s="861">
        <f t="shared" si="9"/>
        <v>1</v>
      </c>
      <c r="S48" s="1015">
        <f t="shared" si="11"/>
        <v>1</v>
      </c>
      <c r="T48" s="854">
        <f t="shared" si="3"/>
        <v>1</v>
      </c>
      <c r="U48" s="531">
        <f t="shared" si="5"/>
        <v>1</v>
      </c>
    </row>
    <row r="49" spans="1:21" ht="15.75" customHeight="1" x14ac:dyDescent="0.25">
      <c r="A49" s="1251"/>
      <c r="B49" s="1251"/>
      <c r="C49" s="1251"/>
      <c r="D49" s="1251"/>
      <c r="E49" s="863"/>
      <c r="F49" s="864"/>
      <c r="G49" s="859">
        <f>G48*D48</f>
        <v>0</v>
      </c>
      <c r="H49" s="859">
        <f>H48*D48</f>
        <v>0</v>
      </c>
      <c r="I49" s="859">
        <f>I48*D48</f>
        <v>0</v>
      </c>
      <c r="J49" s="859">
        <f>J48*D48</f>
        <v>0</v>
      </c>
      <c r="K49" s="859">
        <f>K48*D48</f>
        <v>0</v>
      </c>
      <c r="L49" s="859">
        <f>L48*$D$48</f>
        <v>0</v>
      </c>
      <c r="M49" s="859">
        <f t="shared" ref="M49:Q49" si="12">M48*$D$48</f>
        <v>0</v>
      </c>
      <c r="N49" s="859">
        <f t="shared" si="12"/>
        <v>0</v>
      </c>
      <c r="O49" s="859">
        <f t="shared" si="12"/>
        <v>0</v>
      </c>
      <c r="P49" s="859">
        <f t="shared" si="12"/>
        <v>0</v>
      </c>
      <c r="Q49" s="859">
        <f t="shared" si="12"/>
        <v>0</v>
      </c>
      <c r="R49" s="861">
        <f t="shared" si="9"/>
        <v>0</v>
      </c>
      <c r="S49" s="1015">
        <f t="shared" si="11"/>
        <v>0</v>
      </c>
      <c r="T49" s="854">
        <f t="shared" ref="T49:T75" si="13">SUM(E49:Q49)</f>
        <v>0</v>
      </c>
      <c r="U49" s="531">
        <f t="shared" si="5"/>
        <v>0</v>
      </c>
    </row>
    <row r="50" spans="1:21" ht="15.75" customHeight="1" x14ac:dyDescent="0.25">
      <c r="A50" s="1272">
        <v>20</v>
      </c>
      <c r="B50" s="1273" t="str">
        <f>Resumo!B30</f>
        <v>ACESSÓRIOS, BANCADAS E GRANITOS, LOUÇAS E METAIS</v>
      </c>
      <c r="C50" s="1274" t="e">
        <f>D50/$D$82</f>
        <v>#DIV/0!</v>
      </c>
      <c r="D50" s="1278">
        <f>Resumo!F30</f>
        <v>0</v>
      </c>
      <c r="E50" s="863"/>
      <c r="F50" s="864"/>
      <c r="G50" s="851"/>
      <c r="H50" s="851"/>
      <c r="I50" s="856"/>
      <c r="J50" s="856"/>
      <c r="K50" s="856"/>
      <c r="L50" s="856"/>
      <c r="M50" s="856"/>
      <c r="N50" s="850">
        <v>0.2</v>
      </c>
      <c r="O50" s="850">
        <v>0.35</v>
      </c>
      <c r="P50" s="850">
        <v>0.35</v>
      </c>
      <c r="Q50" s="850">
        <v>0.1</v>
      </c>
      <c r="R50" s="861">
        <f t="shared" si="9"/>
        <v>1</v>
      </c>
      <c r="S50" s="1015">
        <f t="shared" si="11"/>
        <v>1</v>
      </c>
      <c r="T50" s="854">
        <f t="shared" si="13"/>
        <v>1</v>
      </c>
      <c r="U50" s="531">
        <f t="shared" si="5"/>
        <v>1</v>
      </c>
    </row>
    <row r="51" spans="1:21" ht="15.75" customHeight="1" x14ac:dyDescent="0.25">
      <c r="A51" s="1251"/>
      <c r="B51" s="1251"/>
      <c r="C51" s="1251"/>
      <c r="D51" s="1251"/>
      <c r="E51" s="863"/>
      <c r="F51" s="864"/>
      <c r="G51" s="859">
        <f>G50*D50</f>
        <v>0</v>
      </c>
      <c r="H51" s="859">
        <f>H50*D50</f>
        <v>0</v>
      </c>
      <c r="I51" s="859">
        <f>I50*D50</f>
        <v>0</v>
      </c>
      <c r="J51" s="859">
        <f>J50*D50</f>
        <v>0</v>
      </c>
      <c r="K51" s="859">
        <f>K50*D50</f>
        <v>0</v>
      </c>
      <c r="L51" s="859">
        <f>L50*D50</f>
        <v>0</v>
      </c>
      <c r="M51" s="859">
        <f>M50*D50</f>
        <v>0</v>
      </c>
      <c r="N51" s="859">
        <f>N50*$D$50</f>
        <v>0</v>
      </c>
      <c r="O51" s="859">
        <f t="shared" ref="O51:Q51" si="14">O50*$D$50</f>
        <v>0</v>
      </c>
      <c r="P51" s="859">
        <f t="shared" si="14"/>
        <v>0</v>
      </c>
      <c r="Q51" s="859">
        <f t="shared" si="14"/>
        <v>0</v>
      </c>
      <c r="R51" s="861">
        <f t="shared" si="9"/>
        <v>0</v>
      </c>
      <c r="S51" s="1015">
        <f t="shared" si="11"/>
        <v>0</v>
      </c>
      <c r="T51" s="854">
        <f t="shared" si="13"/>
        <v>0</v>
      </c>
      <c r="U51" s="531">
        <f t="shared" si="5"/>
        <v>0</v>
      </c>
    </row>
    <row r="52" spans="1:21" ht="15.75" customHeight="1" x14ac:dyDescent="0.25">
      <c r="A52" s="1279" t="s">
        <v>2323</v>
      </c>
      <c r="B52" s="1273" t="str">
        <f>Resumo!B31</f>
        <v>INSTALAÇÕES DE COMBATE A INCÊNDIO</v>
      </c>
      <c r="C52" s="1274" t="e">
        <f>D52/$D$82</f>
        <v>#DIV/0!</v>
      </c>
      <c r="D52" s="1278">
        <f>Resumo!F31</f>
        <v>0</v>
      </c>
      <c r="E52" s="863"/>
      <c r="F52" s="864"/>
      <c r="G52" s="851"/>
      <c r="H52" s="851"/>
      <c r="I52" s="856"/>
      <c r="J52" s="856"/>
      <c r="K52" s="856"/>
      <c r="L52" s="856"/>
      <c r="M52" s="856"/>
      <c r="N52" s="850">
        <v>0.55000000000000004</v>
      </c>
      <c r="O52" s="850">
        <v>0.15</v>
      </c>
      <c r="P52" s="850">
        <v>0.15</v>
      </c>
      <c r="Q52" s="850">
        <v>0.15</v>
      </c>
      <c r="R52" s="861">
        <f t="shared" si="9"/>
        <v>1</v>
      </c>
      <c r="S52" s="1015">
        <f t="shared" si="11"/>
        <v>1</v>
      </c>
      <c r="T52" s="854">
        <f t="shared" si="13"/>
        <v>1</v>
      </c>
      <c r="U52" s="531">
        <f t="shared" si="5"/>
        <v>1</v>
      </c>
    </row>
    <row r="53" spans="1:21" ht="15.75" customHeight="1" x14ac:dyDescent="0.25">
      <c r="A53" s="1251"/>
      <c r="B53" s="1251"/>
      <c r="C53" s="1251"/>
      <c r="D53" s="1251"/>
      <c r="E53" s="863"/>
      <c r="F53" s="864"/>
      <c r="G53" s="859">
        <f>G52*D52</f>
        <v>0</v>
      </c>
      <c r="H53" s="859">
        <f>H52*D52</f>
        <v>0</v>
      </c>
      <c r="I53" s="859">
        <f>I52*D52</f>
        <v>0</v>
      </c>
      <c r="J53" s="859">
        <f>J52*D52</f>
        <v>0</v>
      </c>
      <c r="K53" s="859">
        <f>K52*D52</f>
        <v>0</v>
      </c>
      <c r="L53" s="859">
        <f>L52*D52</f>
        <v>0</v>
      </c>
      <c r="M53" s="859">
        <f>M52*D52</f>
        <v>0</v>
      </c>
      <c r="N53" s="859">
        <f>N52*$D$52</f>
        <v>0</v>
      </c>
      <c r="O53" s="859">
        <f t="shared" ref="O53:Q53" si="15">O52*$D$52</f>
        <v>0</v>
      </c>
      <c r="P53" s="859">
        <f t="shared" si="15"/>
        <v>0</v>
      </c>
      <c r="Q53" s="859">
        <f t="shared" si="15"/>
        <v>0</v>
      </c>
      <c r="R53" s="861">
        <f t="shared" si="9"/>
        <v>0</v>
      </c>
      <c r="S53" s="1015">
        <f t="shared" si="11"/>
        <v>0</v>
      </c>
      <c r="T53" s="854">
        <f t="shared" si="13"/>
        <v>0</v>
      </c>
      <c r="U53" s="531">
        <f t="shared" si="5"/>
        <v>0</v>
      </c>
    </row>
    <row r="54" spans="1:21" ht="15.75" customHeight="1" x14ac:dyDescent="0.25">
      <c r="A54" s="1272">
        <v>22</v>
      </c>
      <c r="B54" s="1273" t="str">
        <f>Resumo!B32</f>
        <v>IMPLANTAÇÃO E PAISAGISMO</v>
      </c>
      <c r="C54" s="1274" t="e">
        <f>D54/$D$82</f>
        <v>#DIV/0!</v>
      </c>
      <c r="D54" s="1278">
        <f>Resumo!F32</f>
        <v>0</v>
      </c>
      <c r="E54" s="863"/>
      <c r="F54" s="864"/>
      <c r="G54" s="850">
        <v>0.05</v>
      </c>
      <c r="H54" s="850">
        <v>0.05</v>
      </c>
      <c r="I54" s="850">
        <v>0.05</v>
      </c>
      <c r="J54" s="850">
        <v>0.05</v>
      </c>
      <c r="K54" s="850">
        <v>0.1</v>
      </c>
      <c r="L54" s="850">
        <v>0.05</v>
      </c>
      <c r="M54" s="850">
        <v>0.05</v>
      </c>
      <c r="N54" s="850">
        <v>0.15</v>
      </c>
      <c r="O54" s="850">
        <v>0.15</v>
      </c>
      <c r="P54" s="850">
        <v>0.15</v>
      </c>
      <c r="Q54" s="850">
        <v>0.15</v>
      </c>
      <c r="R54" s="861">
        <f t="shared" si="9"/>
        <v>1</v>
      </c>
      <c r="S54" s="1015">
        <f t="shared" si="11"/>
        <v>1</v>
      </c>
      <c r="T54" s="854">
        <f t="shared" si="13"/>
        <v>1</v>
      </c>
      <c r="U54" s="531">
        <f t="shared" si="5"/>
        <v>1</v>
      </c>
    </row>
    <row r="55" spans="1:21" ht="15.75" customHeight="1" x14ac:dyDescent="0.25">
      <c r="A55" s="1251"/>
      <c r="B55" s="1251"/>
      <c r="C55" s="1251"/>
      <c r="D55" s="1251"/>
      <c r="E55" s="863"/>
      <c r="F55" s="864"/>
      <c r="G55" s="859">
        <f>G54*$D$54</f>
        <v>0</v>
      </c>
      <c r="H55" s="859">
        <f t="shared" ref="H55:Q55" si="16">H54*$D$54</f>
        <v>0</v>
      </c>
      <c r="I55" s="859">
        <f t="shared" si="16"/>
        <v>0</v>
      </c>
      <c r="J55" s="859">
        <f t="shared" si="16"/>
        <v>0</v>
      </c>
      <c r="K55" s="859">
        <f t="shared" si="16"/>
        <v>0</v>
      </c>
      <c r="L55" s="859">
        <f t="shared" si="16"/>
        <v>0</v>
      </c>
      <c r="M55" s="859">
        <f t="shared" si="16"/>
        <v>0</v>
      </c>
      <c r="N55" s="859">
        <f t="shared" si="16"/>
        <v>0</v>
      </c>
      <c r="O55" s="859">
        <f t="shared" si="16"/>
        <v>0</v>
      </c>
      <c r="P55" s="859">
        <f t="shared" si="16"/>
        <v>0</v>
      </c>
      <c r="Q55" s="859">
        <f t="shared" si="16"/>
        <v>0</v>
      </c>
      <c r="R55" s="861">
        <f t="shared" si="9"/>
        <v>0</v>
      </c>
      <c r="S55" s="1015">
        <f t="shared" si="11"/>
        <v>0</v>
      </c>
      <c r="T55" s="854">
        <f t="shared" si="13"/>
        <v>0</v>
      </c>
      <c r="U55" s="531">
        <f t="shared" si="5"/>
        <v>0</v>
      </c>
    </row>
    <row r="56" spans="1:21" ht="15.75" customHeight="1" x14ac:dyDescent="0.25">
      <c r="A56" s="1279" t="s">
        <v>2324</v>
      </c>
      <c r="B56" s="1273" t="str">
        <f>Resumo!B33</f>
        <v>INSTALAÇÕES ELÉTRICAS CONVENCIONAIS DA BIBLIOTECA</v>
      </c>
      <c r="C56" s="1274" t="e">
        <f>D56/$D$82</f>
        <v>#DIV/0!</v>
      </c>
      <c r="D56" s="1278">
        <f>Resumo!F33</f>
        <v>0</v>
      </c>
      <c r="E56" s="863"/>
      <c r="F56" s="864"/>
      <c r="G56" s="851"/>
      <c r="H56" s="851"/>
      <c r="I56" s="856"/>
      <c r="J56" s="856"/>
      <c r="K56" s="850">
        <v>0.1</v>
      </c>
      <c r="L56" s="850">
        <v>0.15</v>
      </c>
      <c r="M56" s="850">
        <v>0.15</v>
      </c>
      <c r="N56" s="850">
        <v>0.15</v>
      </c>
      <c r="O56" s="850">
        <v>0.15</v>
      </c>
      <c r="P56" s="850">
        <v>0.15</v>
      </c>
      <c r="Q56" s="850">
        <v>0.15</v>
      </c>
      <c r="R56" s="861">
        <f t="shared" si="9"/>
        <v>1</v>
      </c>
      <c r="S56" s="1015">
        <f t="shared" si="11"/>
        <v>1</v>
      </c>
      <c r="T56" s="854">
        <f t="shared" si="13"/>
        <v>1</v>
      </c>
      <c r="U56" s="531">
        <f t="shared" si="5"/>
        <v>1</v>
      </c>
    </row>
    <row r="57" spans="1:21" ht="15.75" customHeight="1" x14ac:dyDescent="0.25">
      <c r="A57" s="1251"/>
      <c r="B57" s="1251"/>
      <c r="C57" s="1251"/>
      <c r="D57" s="1251"/>
      <c r="E57" s="863"/>
      <c r="F57" s="864"/>
      <c r="G57" s="859">
        <f>G56*D56</f>
        <v>0</v>
      </c>
      <c r="H57" s="859">
        <f>H56*D56</f>
        <v>0</v>
      </c>
      <c r="I57" s="859">
        <f>I56*D56</f>
        <v>0</v>
      </c>
      <c r="J57" s="859">
        <f>J56*D56</f>
        <v>0</v>
      </c>
      <c r="K57" s="859">
        <f>K56*$D$56</f>
        <v>0</v>
      </c>
      <c r="L57" s="859">
        <f t="shared" ref="L57:Q57" si="17">L56*$D$56</f>
        <v>0</v>
      </c>
      <c r="M57" s="859">
        <f t="shared" si="17"/>
        <v>0</v>
      </c>
      <c r="N57" s="859">
        <f t="shared" si="17"/>
        <v>0</v>
      </c>
      <c r="O57" s="859">
        <f t="shared" si="17"/>
        <v>0</v>
      </c>
      <c r="P57" s="859">
        <f t="shared" si="17"/>
        <v>0</v>
      </c>
      <c r="Q57" s="859">
        <f t="shared" si="17"/>
        <v>0</v>
      </c>
      <c r="R57" s="861">
        <f t="shared" si="9"/>
        <v>0</v>
      </c>
      <c r="S57" s="1015">
        <f t="shared" si="11"/>
        <v>0</v>
      </c>
      <c r="T57" s="854">
        <f t="shared" si="13"/>
        <v>0</v>
      </c>
      <c r="U57" s="531">
        <f t="shared" si="5"/>
        <v>0</v>
      </c>
    </row>
    <row r="58" spans="1:21" ht="15.75" customHeight="1" x14ac:dyDescent="0.25">
      <c r="A58" s="1272">
        <v>24</v>
      </c>
      <c r="B58" s="1273" t="str">
        <f>Resumo!B34</f>
        <v>INSTALAÇÕES ELÉTRICAS ESTABILIZADAS DA BIBLIOTECA</v>
      </c>
      <c r="C58" s="1274" t="e">
        <f>D58/$D$82</f>
        <v>#DIV/0!</v>
      </c>
      <c r="D58" s="1278">
        <f>Resumo!F34</f>
        <v>0</v>
      </c>
      <c r="E58" s="863"/>
      <c r="F58" s="864"/>
      <c r="G58" s="851"/>
      <c r="H58" s="851"/>
      <c r="I58" s="856"/>
      <c r="J58" s="856"/>
      <c r="K58" s="856"/>
      <c r="L58" s="850">
        <v>0.15</v>
      </c>
      <c r="M58" s="850">
        <v>0.25</v>
      </c>
      <c r="N58" s="850">
        <v>0.15</v>
      </c>
      <c r="O58" s="850">
        <v>0.15</v>
      </c>
      <c r="P58" s="850">
        <v>0.15</v>
      </c>
      <c r="Q58" s="850">
        <v>0.15</v>
      </c>
      <c r="R58" s="861">
        <f t="shared" si="9"/>
        <v>1</v>
      </c>
      <c r="S58" s="1015">
        <f t="shared" si="11"/>
        <v>1</v>
      </c>
      <c r="T58" s="854">
        <f t="shared" si="13"/>
        <v>1</v>
      </c>
      <c r="U58" s="531">
        <f t="shared" si="5"/>
        <v>1</v>
      </c>
    </row>
    <row r="59" spans="1:21" ht="15.75" customHeight="1" x14ac:dyDescent="0.25">
      <c r="A59" s="1306"/>
      <c r="B59" s="1306"/>
      <c r="C59" s="1306"/>
      <c r="D59" s="1251"/>
      <c r="E59" s="863"/>
      <c r="F59" s="864"/>
      <c r="G59" s="859">
        <f>G58*D58</f>
        <v>0</v>
      </c>
      <c r="H59" s="859">
        <f>H58*D58</f>
        <v>0</v>
      </c>
      <c r="I59" s="859">
        <f>I58*D58</f>
        <v>0</v>
      </c>
      <c r="J59" s="859">
        <f>J58*D58</f>
        <v>0</v>
      </c>
      <c r="K59" s="859">
        <f>K58*D58</f>
        <v>0</v>
      </c>
      <c r="L59" s="859">
        <f>L58*$D$58</f>
        <v>0</v>
      </c>
      <c r="M59" s="859">
        <f>M58*D58</f>
        <v>0</v>
      </c>
      <c r="N59" s="859">
        <f>N58*D58</f>
        <v>0</v>
      </c>
      <c r="O59" s="859">
        <f>O58*D58</f>
        <v>0</v>
      </c>
      <c r="P59" s="859">
        <f>P58*D58</f>
        <v>0</v>
      </c>
      <c r="Q59" s="859">
        <f>Q58*D58</f>
        <v>0</v>
      </c>
      <c r="R59" s="861">
        <f t="shared" si="9"/>
        <v>0</v>
      </c>
      <c r="S59" s="1015">
        <f t="shared" si="11"/>
        <v>0</v>
      </c>
      <c r="T59" s="854">
        <f t="shared" si="13"/>
        <v>0</v>
      </c>
      <c r="U59" s="531">
        <f t="shared" ref="U59:U75" si="18">T59-D58</f>
        <v>0</v>
      </c>
    </row>
    <row r="60" spans="1:21" ht="15.75" customHeight="1" x14ac:dyDescent="0.25">
      <c r="A60" s="1272">
        <v>25</v>
      </c>
      <c r="B60" s="1307" t="str">
        <f>Resumo!B35</f>
        <v>QUADRO GERAL DE FORÇA (QGF-BIBLIOTECA)</v>
      </c>
      <c r="C60" s="1274" t="e">
        <f>D60/$D$82</f>
        <v>#DIV/0!</v>
      </c>
      <c r="D60" s="1308">
        <f>Resumo!F35</f>
        <v>0</v>
      </c>
      <c r="E60" s="863"/>
      <c r="F60" s="864"/>
      <c r="G60" s="859"/>
      <c r="H60" s="859"/>
      <c r="I60" s="859"/>
      <c r="J60" s="859"/>
      <c r="K60" s="859"/>
      <c r="L60" s="850">
        <v>0.25</v>
      </c>
      <c r="M60" s="850">
        <v>0.15</v>
      </c>
      <c r="N60" s="850">
        <v>0.15</v>
      </c>
      <c r="O60" s="850">
        <v>0.15</v>
      </c>
      <c r="P60" s="850">
        <v>0.15</v>
      </c>
      <c r="Q60" s="850">
        <v>0.15</v>
      </c>
      <c r="R60" s="861">
        <f t="shared" si="9"/>
        <v>1</v>
      </c>
      <c r="S60" s="1015">
        <f t="shared" si="11"/>
        <v>1</v>
      </c>
      <c r="T60" s="854">
        <f t="shared" si="13"/>
        <v>1</v>
      </c>
      <c r="U60" s="531">
        <f t="shared" si="18"/>
        <v>1</v>
      </c>
    </row>
    <row r="61" spans="1:21" ht="15.75" customHeight="1" x14ac:dyDescent="0.25">
      <c r="A61" s="1306"/>
      <c r="B61" s="1143"/>
      <c r="C61" s="1306"/>
      <c r="D61" s="1143"/>
      <c r="E61" s="863"/>
      <c r="F61" s="864"/>
      <c r="G61" s="859"/>
      <c r="H61" s="859"/>
      <c r="I61" s="859"/>
      <c r="J61" s="859"/>
      <c r="K61" s="859"/>
      <c r="L61" s="859">
        <f>L60*D60</f>
        <v>0</v>
      </c>
      <c r="M61" s="859">
        <f>M60*D60</f>
        <v>0</v>
      </c>
      <c r="N61" s="859">
        <f>N60*D60</f>
        <v>0</v>
      </c>
      <c r="O61" s="859">
        <f>O60*D60</f>
        <v>0</v>
      </c>
      <c r="P61" s="859">
        <f>P60*D60</f>
        <v>0</v>
      </c>
      <c r="Q61" s="859">
        <f>Q60*D60</f>
        <v>0</v>
      </c>
      <c r="R61" s="861">
        <f t="shared" si="9"/>
        <v>0</v>
      </c>
      <c r="S61" s="1015">
        <f t="shared" si="11"/>
        <v>0</v>
      </c>
      <c r="T61" s="854">
        <f t="shared" si="13"/>
        <v>0</v>
      </c>
      <c r="U61" s="531">
        <f t="shared" si="18"/>
        <v>0</v>
      </c>
    </row>
    <row r="62" spans="1:21" ht="15.75" customHeight="1" x14ac:dyDescent="0.25">
      <c r="A62" s="1272">
        <v>26</v>
      </c>
      <c r="B62" s="1307" t="str">
        <f>Resumo!B36</f>
        <v>QUADRO DE DISTRIBUIÇÃO DE ILUMINAÇÃO (QDL-BIBLIOTECA)</v>
      </c>
      <c r="C62" s="1274" t="e">
        <f>D62/$D$82</f>
        <v>#DIV/0!</v>
      </c>
      <c r="D62" s="1308">
        <f>Resumo!F36</f>
        <v>0</v>
      </c>
      <c r="E62" s="863"/>
      <c r="F62" s="864"/>
      <c r="G62" s="859"/>
      <c r="H62" s="859"/>
      <c r="I62" s="859"/>
      <c r="J62" s="859"/>
      <c r="K62" s="859"/>
      <c r="L62" s="850">
        <v>0.25</v>
      </c>
      <c r="M62" s="850">
        <v>0.15</v>
      </c>
      <c r="N62" s="850">
        <v>0.15</v>
      </c>
      <c r="O62" s="850">
        <v>0.15</v>
      </c>
      <c r="P62" s="850">
        <v>0.15</v>
      </c>
      <c r="Q62" s="850">
        <v>0.15</v>
      </c>
      <c r="R62" s="861">
        <f t="shared" si="9"/>
        <v>1</v>
      </c>
      <c r="S62" s="1015">
        <f t="shared" si="11"/>
        <v>1</v>
      </c>
      <c r="T62" s="854">
        <f t="shared" si="13"/>
        <v>1</v>
      </c>
      <c r="U62" s="531">
        <f t="shared" si="18"/>
        <v>1</v>
      </c>
    </row>
    <row r="63" spans="1:21" ht="15.75" customHeight="1" x14ac:dyDescent="0.25">
      <c r="A63" s="1306"/>
      <c r="B63" s="1143"/>
      <c r="C63" s="1306"/>
      <c r="D63" s="1143"/>
      <c r="E63" s="863"/>
      <c r="F63" s="864"/>
      <c r="G63" s="859"/>
      <c r="H63" s="859"/>
      <c r="I63" s="859"/>
      <c r="J63" s="859"/>
      <c r="K63" s="859"/>
      <c r="L63" s="859">
        <f>L62*D62</f>
        <v>0</v>
      </c>
      <c r="M63" s="859">
        <f>M62*D62</f>
        <v>0</v>
      </c>
      <c r="N63" s="859">
        <f>N62*D62</f>
        <v>0</v>
      </c>
      <c r="O63" s="859">
        <f>O62*D62</f>
        <v>0</v>
      </c>
      <c r="P63" s="859">
        <f>P62*D62</f>
        <v>0</v>
      </c>
      <c r="Q63" s="859">
        <f>Q62*D62</f>
        <v>0</v>
      </c>
      <c r="R63" s="861">
        <f t="shared" si="9"/>
        <v>0</v>
      </c>
      <c r="S63" s="1015">
        <f t="shared" si="11"/>
        <v>0</v>
      </c>
      <c r="T63" s="854">
        <f t="shared" si="13"/>
        <v>0</v>
      </c>
      <c r="U63" s="531">
        <f t="shared" si="18"/>
        <v>0</v>
      </c>
    </row>
    <row r="64" spans="1:21" ht="15.75" customHeight="1" x14ac:dyDescent="0.25">
      <c r="A64" s="1272">
        <v>27</v>
      </c>
      <c r="B64" s="1307" t="str">
        <f>Resumo!B37</f>
        <v>QUADRO DE DISTRIBUIÇÃO ESTABILIZADA (QDE-BIBLIOTECA)</v>
      </c>
      <c r="C64" s="1274" t="e">
        <f>D64/$D$82</f>
        <v>#DIV/0!</v>
      </c>
      <c r="D64" s="1308">
        <f>Resumo!F37</f>
        <v>0</v>
      </c>
      <c r="E64" s="863"/>
      <c r="F64" s="864"/>
      <c r="G64" s="859"/>
      <c r="H64" s="859"/>
      <c r="I64" s="859"/>
      <c r="J64" s="859"/>
      <c r="K64" s="859"/>
      <c r="L64" s="850">
        <v>0.25</v>
      </c>
      <c r="M64" s="850">
        <v>0.15</v>
      </c>
      <c r="N64" s="850">
        <v>0.15</v>
      </c>
      <c r="O64" s="850">
        <v>0.15</v>
      </c>
      <c r="P64" s="850">
        <v>0.15</v>
      </c>
      <c r="Q64" s="850">
        <v>0.15</v>
      </c>
      <c r="R64" s="861">
        <f t="shared" si="9"/>
        <v>1</v>
      </c>
      <c r="S64" s="1015">
        <f t="shared" si="11"/>
        <v>1</v>
      </c>
      <c r="T64" s="854">
        <f t="shared" si="13"/>
        <v>1</v>
      </c>
      <c r="U64" s="531">
        <f t="shared" si="18"/>
        <v>1</v>
      </c>
    </row>
    <row r="65" spans="1:21" ht="15.75" customHeight="1" x14ac:dyDescent="0.25">
      <c r="A65" s="1306"/>
      <c r="B65" s="1143"/>
      <c r="C65" s="1306"/>
      <c r="D65" s="1143"/>
      <c r="E65" s="863"/>
      <c r="F65" s="864"/>
      <c r="G65" s="859"/>
      <c r="H65" s="859"/>
      <c r="I65" s="859"/>
      <c r="J65" s="859"/>
      <c r="K65" s="859"/>
      <c r="L65" s="859">
        <f>L64*D64</f>
        <v>0</v>
      </c>
      <c r="M65" s="859">
        <f>M64*D64</f>
        <v>0</v>
      </c>
      <c r="N65" s="859">
        <f>N64*D64</f>
        <v>0</v>
      </c>
      <c r="O65" s="859">
        <f>O64*D64</f>
        <v>0</v>
      </c>
      <c r="P65" s="859">
        <f>P64*D64</f>
        <v>0</v>
      </c>
      <c r="Q65" s="859">
        <f>Q64*D64</f>
        <v>0</v>
      </c>
      <c r="R65" s="861">
        <f t="shared" si="9"/>
        <v>0</v>
      </c>
      <c r="S65" s="1015">
        <f t="shared" si="11"/>
        <v>0</v>
      </c>
      <c r="T65" s="854">
        <f t="shared" si="13"/>
        <v>0</v>
      </c>
      <c r="U65" s="531">
        <f t="shared" si="18"/>
        <v>0</v>
      </c>
    </row>
    <row r="66" spans="1:21" ht="15.75" customHeight="1" x14ac:dyDescent="0.25">
      <c r="A66" s="1272">
        <v>28</v>
      </c>
      <c r="B66" s="1307" t="str">
        <f>Resumo!B38</f>
        <v>INSTALAÇÕES DE SPDA E ATERRAMENTO - BIBLIOTECA</v>
      </c>
      <c r="C66" s="1274" t="e">
        <f>D66/$D$82</f>
        <v>#DIV/0!</v>
      </c>
      <c r="D66" s="1278">
        <f>Resumo!F38</f>
        <v>0</v>
      </c>
      <c r="E66" s="863"/>
      <c r="F66" s="864"/>
      <c r="G66" s="859"/>
      <c r="H66" s="859"/>
      <c r="I66" s="859"/>
      <c r="J66" s="859"/>
      <c r="K66" s="859"/>
      <c r="L66" s="850">
        <v>0.25</v>
      </c>
      <c r="M66" s="850">
        <v>0.15</v>
      </c>
      <c r="N66" s="850">
        <v>0.15</v>
      </c>
      <c r="O66" s="850">
        <v>0.15</v>
      </c>
      <c r="P66" s="850">
        <v>0.15</v>
      </c>
      <c r="Q66" s="850">
        <v>0.15</v>
      </c>
      <c r="R66" s="861">
        <f t="shared" si="9"/>
        <v>1</v>
      </c>
      <c r="S66" s="1015">
        <f t="shared" si="11"/>
        <v>1</v>
      </c>
      <c r="T66" s="854">
        <f t="shared" si="13"/>
        <v>1</v>
      </c>
      <c r="U66" s="531">
        <f t="shared" si="18"/>
        <v>1</v>
      </c>
    </row>
    <row r="67" spans="1:21" ht="15.75" customHeight="1" x14ac:dyDescent="0.25">
      <c r="A67" s="1306"/>
      <c r="B67" s="1143"/>
      <c r="C67" s="1306"/>
      <c r="D67" s="1251"/>
      <c r="E67" s="863"/>
      <c r="F67" s="864"/>
      <c r="G67" s="859"/>
      <c r="H67" s="859"/>
      <c r="I67" s="859"/>
      <c r="J67" s="859"/>
      <c r="K67" s="859"/>
      <c r="L67" s="859">
        <f>L66*D66</f>
        <v>0</v>
      </c>
      <c r="M67" s="859">
        <f>M66*D66</f>
        <v>0</v>
      </c>
      <c r="N67" s="859">
        <f>N66*D66</f>
        <v>0</v>
      </c>
      <c r="O67" s="859">
        <f>O66*D66</f>
        <v>0</v>
      </c>
      <c r="P67" s="859">
        <f>P66*D66</f>
        <v>0</v>
      </c>
      <c r="Q67" s="859">
        <f>Q66*D66</f>
        <v>0</v>
      </c>
      <c r="R67" s="861">
        <f t="shared" si="9"/>
        <v>0</v>
      </c>
      <c r="S67" s="1015">
        <f t="shared" si="11"/>
        <v>0</v>
      </c>
      <c r="T67" s="854">
        <f t="shared" si="13"/>
        <v>0</v>
      </c>
      <c r="U67" s="531">
        <f t="shared" si="18"/>
        <v>0</v>
      </c>
    </row>
    <row r="68" spans="1:21" ht="15.75" customHeight="1" x14ac:dyDescent="0.25">
      <c r="A68" s="1272">
        <v>29</v>
      </c>
      <c r="B68" s="1307" t="str">
        <f>Resumo!B39</f>
        <v>INSTALAÇÕES ELÉTRICAS PARA CLIMATIZAÇÃO - BIBLIOTECA</v>
      </c>
      <c r="C68" s="1274" t="e">
        <f>D68/$D$82</f>
        <v>#DIV/0!</v>
      </c>
      <c r="D68" s="1278">
        <f>Resumo!F39</f>
        <v>0</v>
      </c>
      <c r="E68" s="863"/>
      <c r="F68" s="864"/>
      <c r="G68" s="859"/>
      <c r="H68" s="859"/>
      <c r="I68" s="859"/>
      <c r="J68" s="859"/>
      <c r="K68" s="859"/>
      <c r="L68" s="850">
        <v>0.25</v>
      </c>
      <c r="M68" s="850">
        <v>0.15</v>
      </c>
      <c r="N68" s="850">
        <v>0.15</v>
      </c>
      <c r="O68" s="850">
        <v>0.15</v>
      </c>
      <c r="P68" s="850">
        <v>0.15</v>
      </c>
      <c r="Q68" s="850">
        <v>0.15</v>
      </c>
      <c r="R68" s="861">
        <f t="shared" si="9"/>
        <v>1</v>
      </c>
      <c r="S68" s="1015">
        <f t="shared" si="11"/>
        <v>1</v>
      </c>
      <c r="T68" s="854">
        <f t="shared" si="13"/>
        <v>1</v>
      </c>
      <c r="U68" s="531">
        <f t="shared" si="18"/>
        <v>1</v>
      </c>
    </row>
    <row r="69" spans="1:21" ht="15.75" customHeight="1" x14ac:dyDescent="0.25">
      <c r="A69" s="1306"/>
      <c r="B69" s="1143"/>
      <c r="C69" s="1306"/>
      <c r="D69" s="1251"/>
      <c r="E69" s="863"/>
      <c r="F69" s="864"/>
      <c r="G69" s="859"/>
      <c r="H69" s="859"/>
      <c r="I69" s="859"/>
      <c r="J69" s="859"/>
      <c r="K69" s="859"/>
      <c r="L69" s="859">
        <f>L68*D68</f>
        <v>0</v>
      </c>
      <c r="M69" s="859">
        <f>M68*D68</f>
        <v>0</v>
      </c>
      <c r="N69" s="859">
        <f>N68*D68</f>
        <v>0</v>
      </c>
      <c r="O69" s="859">
        <f>O68*D68</f>
        <v>0</v>
      </c>
      <c r="P69" s="859">
        <f>P68*D68</f>
        <v>0</v>
      </c>
      <c r="Q69" s="859">
        <f>Q68*D68</f>
        <v>0</v>
      </c>
      <c r="R69" s="861">
        <f t="shared" si="9"/>
        <v>0</v>
      </c>
      <c r="S69" s="1015">
        <f t="shared" si="11"/>
        <v>0</v>
      </c>
      <c r="T69" s="854">
        <f t="shared" si="13"/>
        <v>0</v>
      </c>
      <c r="U69" s="531">
        <f t="shared" si="18"/>
        <v>0</v>
      </c>
    </row>
    <row r="70" spans="1:21" ht="15.75" customHeight="1" x14ac:dyDescent="0.25">
      <c r="A70" s="1272">
        <v>30</v>
      </c>
      <c r="B70" s="1307" t="str">
        <f>Resumo!B40</f>
        <v>INSTALAÇÕES MECÂNICAS DO SISTEMA DE AR CONDICIONADO - BIBLIOTECA</v>
      </c>
      <c r="C70" s="1274" t="e">
        <f>D70/$D$82</f>
        <v>#DIV/0!</v>
      </c>
      <c r="D70" s="1278">
        <f>Resumo!F40</f>
        <v>0</v>
      </c>
      <c r="E70" s="863"/>
      <c r="F70" s="864"/>
      <c r="G70" s="859"/>
      <c r="H70" s="859"/>
      <c r="I70" s="859"/>
      <c r="J70" s="859"/>
      <c r="K70" s="859"/>
      <c r="L70" s="850">
        <v>0.25</v>
      </c>
      <c r="M70" s="850">
        <v>0.15</v>
      </c>
      <c r="N70" s="850">
        <v>0.15</v>
      </c>
      <c r="O70" s="850">
        <v>0.15</v>
      </c>
      <c r="P70" s="850">
        <v>0.15</v>
      </c>
      <c r="Q70" s="850">
        <v>0.15</v>
      </c>
      <c r="R70" s="861">
        <f t="shared" si="9"/>
        <v>1</v>
      </c>
      <c r="S70" s="1015">
        <f t="shared" si="11"/>
        <v>1</v>
      </c>
      <c r="T70" s="854">
        <f t="shared" si="13"/>
        <v>1</v>
      </c>
      <c r="U70" s="531">
        <f t="shared" si="18"/>
        <v>1</v>
      </c>
    </row>
    <row r="71" spans="1:21" ht="15.75" customHeight="1" x14ac:dyDescent="0.25">
      <c r="A71" s="1306"/>
      <c r="B71" s="1143"/>
      <c r="C71" s="1306"/>
      <c r="D71" s="1251"/>
      <c r="E71" s="863"/>
      <c r="F71" s="864"/>
      <c r="G71" s="859"/>
      <c r="H71" s="859"/>
      <c r="I71" s="859"/>
      <c r="J71" s="859"/>
      <c r="K71" s="859"/>
      <c r="L71" s="859">
        <f>L70*D70</f>
        <v>0</v>
      </c>
      <c r="M71" s="859">
        <f>M70*D70</f>
        <v>0</v>
      </c>
      <c r="N71" s="859">
        <f>N70*D70</f>
        <v>0</v>
      </c>
      <c r="O71" s="859">
        <f>O70*D70</f>
        <v>0</v>
      </c>
      <c r="P71" s="859">
        <f>P70*D70</f>
        <v>0</v>
      </c>
      <c r="Q71" s="859">
        <f>Q70*D70</f>
        <v>0</v>
      </c>
      <c r="R71" s="861">
        <f t="shared" si="9"/>
        <v>0</v>
      </c>
      <c r="S71" s="1015">
        <f t="shared" si="11"/>
        <v>0</v>
      </c>
      <c r="T71" s="854">
        <f t="shared" si="13"/>
        <v>0</v>
      </c>
      <c r="U71" s="531">
        <f t="shared" si="18"/>
        <v>0</v>
      </c>
    </row>
    <row r="72" spans="1:21" ht="15.75" customHeight="1" x14ac:dyDescent="0.25">
      <c r="A72" s="1272">
        <v>31</v>
      </c>
      <c r="B72" s="1307" t="str">
        <f>Resumo!B41</f>
        <v>QUADRO DE DISTRIBUIÇÃO DE AR CONDICIONADO (QDAC-AUDITÓRIO)</v>
      </c>
      <c r="C72" s="1274" t="e">
        <f>D72/$D$82</f>
        <v>#DIV/0!</v>
      </c>
      <c r="D72" s="1278">
        <f>Resumo!F41</f>
        <v>0</v>
      </c>
      <c r="E72" s="863"/>
      <c r="F72" s="864"/>
      <c r="G72" s="859"/>
      <c r="H72" s="859"/>
      <c r="I72" s="859"/>
      <c r="J72" s="859"/>
      <c r="K72" s="859"/>
      <c r="L72" s="850">
        <v>0.25</v>
      </c>
      <c r="M72" s="850">
        <v>0.15</v>
      </c>
      <c r="N72" s="850">
        <v>0.15</v>
      </c>
      <c r="O72" s="850">
        <v>0.15</v>
      </c>
      <c r="P72" s="850">
        <v>0.15</v>
      </c>
      <c r="Q72" s="850">
        <v>0.15</v>
      </c>
      <c r="R72" s="861">
        <f t="shared" si="9"/>
        <v>1</v>
      </c>
      <c r="S72" s="1015">
        <f t="shared" si="11"/>
        <v>1</v>
      </c>
      <c r="T72" s="854">
        <f t="shared" si="13"/>
        <v>1</v>
      </c>
      <c r="U72" s="531">
        <f t="shared" si="18"/>
        <v>1</v>
      </c>
    </row>
    <row r="73" spans="1:21" ht="15.75" customHeight="1" x14ac:dyDescent="0.25">
      <c r="A73" s="1306"/>
      <c r="B73" s="1143"/>
      <c r="C73" s="1306"/>
      <c r="D73" s="1251"/>
      <c r="E73" s="863"/>
      <c r="F73" s="864"/>
      <c r="G73" s="859"/>
      <c r="H73" s="859"/>
      <c r="I73" s="859"/>
      <c r="J73" s="859"/>
      <c r="K73" s="859"/>
      <c r="L73" s="859">
        <f>L72*D72</f>
        <v>0</v>
      </c>
      <c r="M73" s="859">
        <f>M72*D72</f>
        <v>0</v>
      </c>
      <c r="N73" s="859">
        <f>N72*D72</f>
        <v>0</v>
      </c>
      <c r="O73" s="859">
        <f>O72*D72</f>
        <v>0</v>
      </c>
      <c r="P73" s="859">
        <f>P72*D72</f>
        <v>0</v>
      </c>
      <c r="Q73" s="859">
        <f>Q72*D72</f>
        <v>0</v>
      </c>
      <c r="R73" s="861">
        <f t="shared" si="9"/>
        <v>0</v>
      </c>
      <c r="S73" s="1015">
        <f t="shared" si="11"/>
        <v>0</v>
      </c>
      <c r="T73" s="854">
        <f t="shared" si="13"/>
        <v>0</v>
      </c>
      <c r="U73" s="531">
        <f t="shared" si="18"/>
        <v>0</v>
      </c>
    </row>
    <row r="74" spans="1:21" ht="15.75" customHeight="1" x14ac:dyDescent="0.25">
      <c r="A74" s="1272">
        <v>32</v>
      </c>
      <c r="B74" s="1307" t="str">
        <f>Resumo!B42</f>
        <v>CABEAMENTO LÓGICO ESTRUTURADO - BIBLIOTECA</v>
      </c>
      <c r="C74" s="1274" t="e">
        <f>D74/$D$82</f>
        <v>#DIV/0!</v>
      </c>
      <c r="D74" s="1278">
        <f>Resumo!F42</f>
        <v>0</v>
      </c>
      <c r="E74" s="863"/>
      <c r="F74" s="864"/>
      <c r="G74" s="859"/>
      <c r="H74" s="859"/>
      <c r="I74" s="859"/>
      <c r="J74" s="859"/>
      <c r="K74" s="859"/>
      <c r="L74" s="850">
        <v>0.25</v>
      </c>
      <c r="M74" s="850">
        <v>0.15</v>
      </c>
      <c r="N74" s="850">
        <v>0.15</v>
      </c>
      <c r="O74" s="850">
        <v>0.15</v>
      </c>
      <c r="P74" s="850">
        <v>0.15</v>
      </c>
      <c r="Q74" s="850">
        <v>0.15</v>
      </c>
      <c r="R74" s="861">
        <f t="shared" ref="R74:R81" si="19">SUM(E74:Q74)</f>
        <v>1</v>
      </c>
      <c r="S74" s="1015">
        <f t="shared" si="11"/>
        <v>1</v>
      </c>
      <c r="T74" s="854">
        <f t="shared" si="13"/>
        <v>1</v>
      </c>
      <c r="U74" s="531">
        <f t="shared" si="18"/>
        <v>1</v>
      </c>
    </row>
    <row r="75" spans="1:21" ht="15.75" customHeight="1" x14ac:dyDescent="0.25">
      <c r="A75" s="1313"/>
      <c r="B75" s="1312"/>
      <c r="C75" s="1313"/>
      <c r="D75" s="1313"/>
      <c r="E75" s="863"/>
      <c r="F75" s="864"/>
      <c r="G75" s="859"/>
      <c r="H75" s="859"/>
      <c r="I75" s="859"/>
      <c r="J75" s="859"/>
      <c r="K75" s="859"/>
      <c r="L75" s="859">
        <f>L74*D74</f>
        <v>0</v>
      </c>
      <c r="M75" s="859">
        <f>M74*D74</f>
        <v>0</v>
      </c>
      <c r="N75" s="859">
        <f>N74*D74</f>
        <v>0</v>
      </c>
      <c r="O75" s="859">
        <f>O74*D74</f>
        <v>0</v>
      </c>
      <c r="P75" s="859">
        <f>P74*D74</f>
        <v>0</v>
      </c>
      <c r="Q75" s="859">
        <f>Q74*D74</f>
        <v>0</v>
      </c>
      <c r="R75" s="861">
        <f t="shared" si="19"/>
        <v>0</v>
      </c>
      <c r="S75" s="1015">
        <f t="shared" ref="S75:S81" si="20">R75-D74</f>
        <v>0</v>
      </c>
      <c r="T75" s="854">
        <f t="shared" si="13"/>
        <v>0</v>
      </c>
      <c r="U75" s="531">
        <f t="shared" si="18"/>
        <v>0</v>
      </c>
    </row>
    <row r="76" spans="1:21" ht="15.75" customHeight="1" x14ac:dyDescent="0.25">
      <c r="A76" s="1314">
        <v>33</v>
      </c>
      <c r="B76" s="1307" t="str">
        <f>Resumo!B43</f>
        <v>EQUIPAMENTOS  - BIBLIOTECA</v>
      </c>
      <c r="C76" s="1274" t="e">
        <f>D76/$D$82</f>
        <v>#DIV/0!</v>
      </c>
      <c r="D76" s="1278">
        <f>Resumo!F43</f>
        <v>0</v>
      </c>
      <c r="E76" s="972"/>
      <c r="F76" s="864"/>
      <c r="G76" s="973"/>
      <c r="H76" s="973"/>
      <c r="I76" s="973"/>
      <c r="J76" s="973"/>
      <c r="K76" s="973"/>
      <c r="L76" s="850">
        <v>0.25</v>
      </c>
      <c r="M76" s="850">
        <v>0.15</v>
      </c>
      <c r="N76" s="850">
        <v>0.15</v>
      </c>
      <c r="O76" s="850">
        <v>0.15</v>
      </c>
      <c r="P76" s="850">
        <v>0.15</v>
      </c>
      <c r="Q76" s="850">
        <v>0.15</v>
      </c>
      <c r="R76" s="861">
        <f t="shared" si="19"/>
        <v>1</v>
      </c>
      <c r="S76" s="1015">
        <f t="shared" si="20"/>
        <v>1</v>
      </c>
      <c r="T76" s="971"/>
      <c r="U76" s="531"/>
    </row>
    <row r="77" spans="1:21" ht="15.75" customHeight="1" x14ac:dyDescent="0.25">
      <c r="A77" s="1315"/>
      <c r="B77" s="1312"/>
      <c r="C77" s="1313"/>
      <c r="D77" s="1313"/>
      <c r="E77" s="972"/>
      <c r="F77" s="864"/>
      <c r="G77" s="973"/>
      <c r="H77" s="973"/>
      <c r="I77" s="973"/>
      <c r="J77" s="973"/>
      <c r="K77" s="973"/>
      <c r="L77" s="859">
        <f>L76*D76</f>
        <v>0</v>
      </c>
      <c r="M77" s="859">
        <f>M76*D76</f>
        <v>0</v>
      </c>
      <c r="N77" s="859">
        <f>N76*D76</f>
        <v>0</v>
      </c>
      <c r="O77" s="859">
        <f>O76*D76</f>
        <v>0</v>
      </c>
      <c r="P77" s="859">
        <f>P76*D76</f>
        <v>0</v>
      </c>
      <c r="Q77" s="859">
        <f>Q76*D76</f>
        <v>0</v>
      </c>
      <c r="R77" s="861">
        <f t="shared" si="19"/>
        <v>0</v>
      </c>
      <c r="S77" s="1015">
        <f t="shared" si="20"/>
        <v>0</v>
      </c>
      <c r="T77" s="971"/>
      <c r="U77" s="531"/>
    </row>
    <row r="78" spans="1:21" ht="15.75" customHeight="1" x14ac:dyDescent="0.25">
      <c r="A78" s="1316">
        <v>34</v>
      </c>
      <c r="B78" s="1309" t="str">
        <f>Resumo!B44</f>
        <v>DRENAGEM E CONTEÇÕES</v>
      </c>
      <c r="C78" s="1274" t="e">
        <f>D78/$D$82</f>
        <v>#DIV/0!</v>
      </c>
      <c r="D78" s="1311">
        <f>Resumo!F44</f>
        <v>0</v>
      </c>
      <c r="E78" s="972"/>
      <c r="F78" s="864"/>
      <c r="G78" s="973"/>
      <c r="H78" s="973"/>
      <c r="I78" s="973"/>
      <c r="J78" s="973"/>
      <c r="K78" s="850">
        <v>0.1</v>
      </c>
      <c r="L78" s="850">
        <v>0.15</v>
      </c>
      <c r="M78" s="850">
        <v>0.15</v>
      </c>
      <c r="N78" s="850">
        <v>0.15</v>
      </c>
      <c r="O78" s="850">
        <v>0.15</v>
      </c>
      <c r="P78" s="850">
        <v>0.15</v>
      </c>
      <c r="Q78" s="850">
        <v>0.15</v>
      </c>
      <c r="R78" s="861">
        <f t="shared" si="19"/>
        <v>1</v>
      </c>
      <c r="S78" s="1015">
        <f t="shared" si="20"/>
        <v>1</v>
      </c>
      <c r="T78" s="971"/>
      <c r="U78" s="531"/>
    </row>
    <row r="79" spans="1:21" ht="15.75" customHeight="1" x14ac:dyDescent="0.25">
      <c r="A79" s="1316"/>
      <c r="B79" s="1291"/>
      <c r="C79" s="1313"/>
      <c r="D79" s="1291"/>
      <c r="E79" s="972"/>
      <c r="F79" s="864"/>
      <c r="G79" s="973"/>
      <c r="H79" s="973"/>
      <c r="I79" s="973"/>
      <c r="J79" s="973"/>
      <c r="K79" s="859">
        <f>K78*$D$78</f>
        <v>0</v>
      </c>
      <c r="L79" s="859">
        <f t="shared" ref="L79:Q79" si="21">L78*$D$78</f>
        <v>0</v>
      </c>
      <c r="M79" s="859">
        <f t="shared" si="21"/>
        <v>0</v>
      </c>
      <c r="N79" s="859">
        <f t="shared" si="21"/>
        <v>0</v>
      </c>
      <c r="O79" s="859">
        <f t="shared" si="21"/>
        <v>0</v>
      </c>
      <c r="P79" s="859">
        <f t="shared" si="21"/>
        <v>0</v>
      </c>
      <c r="Q79" s="859">
        <f t="shared" si="21"/>
        <v>0</v>
      </c>
      <c r="R79" s="861">
        <f t="shared" si="19"/>
        <v>0</v>
      </c>
      <c r="S79" s="1015">
        <f t="shared" si="20"/>
        <v>0</v>
      </c>
      <c r="T79" s="971"/>
      <c r="U79" s="531"/>
    </row>
    <row r="80" spans="1:21" ht="15.75" customHeight="1" x14ac:dyDescent="0.25">
      <c r="A80" s="1296">
        <v>35</v>
      </c>
      <c r="B80" s="1309" t="str">
        <f>Resumo!B45</f>
        <v xml:space="preserve">SERVIÇOS FINAIS  </v>
      </c>
      <c r="C80" s="1310" t="e">
        <f>D80/$D$82</f>
        <v>#DIV/0!</v>
      </c>
      <c r="D80" s="1311">
        <f>Resumo!F45</f>
        <v>0</v>
      </c>
      <c r="E80" s="863"/>
      <c r="F80" s="864"/>
      <c r="G80" s="851"/>
      <c r="H80" s="851"/>
      <c r="I80" s="856"/>
      <c r="J80" s="856"/>
      <c r="K80" s="856"/>
      <c r="L80" s="1013"/>
      <c r="M80" s="1013"/>
      <c r="N80" s="1013"/>
      <c r="O80" s="1013"/>
      <c r="P80" s="850">
        <v>0.5</v>
      </c>
      <c r="Q80" s="850">
        <v>0.5</v>
      </c>
      <c r="R80" s="861">
        <f t="shared" si="19"/>
        <v>1</v>
      </c>
      <c r="S80" s="1015">
        <f t="shared" si="20"/>
        <v>1</v>
      </c>
      <c r="T80" s="854">
        <f>SUM(E80:Q80)</f>
        <v>1</v>
      </c>
      <c r="U80" s="531">
        <f>T80-D75</f>
        <v>1</v>
      </c>
    </row>
    <row r="81" spans="1:21" ht="15.75" customHeight="1" x14ac:dyDescent="0.25">
      <c r="A81" s="1291"/>
      <c r="B81" s="1291"/>
      <c r="C81" s="1291"/>
      <c r="D81" s="1291"/>
      <c r="E81" s="863"/>
      <c r="F81" s="864"/>
      <c r="G81" s="869">
        <f t="shared" ref="G81:K81" si="22">G80*$D$21</f>
        <v>0</v>
      </c>
      <c r="H81" s="869">
        <f t="shared" si="22"/>
        <v>0</v>
      </c>
      <c r="I81" s="869">
        <f t="shared" si="22"/>
        <v>0</v>
      </c>
      <c r="J81" s="869">
        <f t="shared" si="22"/>
        <v>0</v>
      </c>
      <c r="K81" s="869">
        <f t="shared" si="22"/>
        <v>0</v>
      </c>
      <c r="L81" s="859">
        <f>L80*A80</f>
        <v>0</v>
      </c>
      <c r="M81" s="859">
        <f>M80*A80</f>
        <v>0</v>
      </c>
      <c r="N81" s="859">
        <f>N80*A80</f>
        <v>0</v>
      </c>
      <c r="O81" s="859">
        <f>O80*D80</f>
        <v>0</v>
      </c>
      <c r="P81" s="859">
        <f>P80*D80</f>
        <v>0</v>
      </c>
      <c r="Q81" s="859">
        <f>Q80*D80</f>
        <v>0</v>
      </c>
      <c r="R81" s="861">
        <f t="shared" si="19"/>
        <v>0</v>
      </c>
      <c r="S81" s="1015">
        <f t="shared" si="20"/>
        <v>0</v>
      </c>
      <c r="T81" s="854">
        <f>SUM(E81:Q81)</f>
        <v>0</v>
      </c>
      <c r="U81" s="531">
        <f>T81-D80</f>
        <v>0</v>
      </c>
    </row>
    <row r="82" spans="1:21" ht="15.75" customHeight="1" x14ac:dyDescent="0.25">
      <c r="A82" s="1285" t="s">
        <v>1397</v>
      </c>
      <c r="B82" s="1246"/>
      <c r="C82" s="974" t="e">
        <f>SUM(C11:C81)</f>
        <v>#DIV/0!</v>
      </c>
      <c r="D82" s="975">
        <f>SUM(D11:D81)</f>
        <v>0</v>
      </c>
      <c r="E82" s="870">
        <f>E12+E14+E16+E18+E20+E22+E24+E27+E29+E31+E33+E35+E37+E39+E41+E43+E45+E47+E49+E51+E53+E55+E57+E59+E61+E63+E65+E67+E69+E71+E73+E75+E77+E79+E81</f>
        <v>0</v>
      </c>
      <c r="F82" s="870">
        <f t="shared" ref="F82:Q82" si="23">F12+F14+F16+F18+F20+F22+F24+F27+F29+F31+F33+F35+F37+F39+F41+F43+F45+F47+F49+F51+F53+F55+F57+F59+F61+F63+F65+F67+F69+F71+F73+F75+F77+F79+F81</f>
        <v>0</v>
      </c>
      <c r="G82" s="870">
        <f t="shared" si="23"/>
        <v>0</v>
      </c>
      <c r="H82" s="870" t="e">
        <f>H12+H14+H16+H18+H20+H22+H24+H27+H29+H31+H33+H35+H37+H39+H41+H43+H45+H47+H49+H51+H53+H55+H57+H59+H61+H63+H65+H67+H69+H71+H73+H75+H77+H79+H81</f>
        <v>#REF!</v>
      </c>
      <c r="I82" s="870">
        <f t="shared" si="23"/>
        <v>0</v>
      </c>
      <c r="J82" s="870" t="e">
        <f t="shared" si="23"/>
        <v>#REF!</v>
      </c>
      <c r="K82" s="870">
        <f t="shared" si="23"/>
        <v>0</v>
      </c>
      <c r="L82" s="870">
        <f t="shared" si="23"/>
        <v>0</v>
      </c>
      <c r="M82" s="870" t="e">
        <f t="shared" si="23"/>
        <v>#REF!</v>
      </c>
      <c r="N82" s="870">
        <f t="shared" si="23"/>
        <v>0</v>
      </c>
      <c r="O82" s="870">
        <f t="shared" si="23"/>
        <v>0</v>
      </c>
      <c r="P82" s="870">
        <f t="shared" si="23"/>
        <v>0</v>
      </c>
      <c r="Q82" s="870">
        <f t="shared" si="23"/>
        <v>0</v>
      </c>
    </row>
    <row r="83" spans="1:21" ht="15.75" customHeight="1" x14ac:dyDescent="0.25">
      <c r="A83" s="1284" t="s">
        <v>1398</v>
      </c>
      <c r="B83" s="1137"/>
      <c r="C83" s="871"/>
      <c r="D83" s="872"/>
      <c r="E83" s="870">
        <f>E82</f>
        <v>0</v>
      </c>
      <c r="F83" s="872">
        <f>E83+F82</f>
        <v>0</v>
      </c>
      <c r="G83" s="872">
        <f t="shared" ref="G83:K83" si="24">F83+G82</f>
        <v>0</v>
      </c>
      <c r="H83" s="872" t="e">
        <f t="shared" si="24"/>
        <v>#REF!</v>
      </c>
      <c r="I83" s="872" t="e">
        <f t="shared" si="24"/>
        <v>#REF!</v>
      </c>
      <c r="J83" s="872" t="e">
        <f t="shared" si="24"/>
        <v>#REF!</v>
      </c>
      <c r="K83" s="872" t="e">
        <f t="shared" si="24"/>
        <v>#REF!</v>
      </c>
      <c r="L83" s="872" t="e">
        <f t="shared" ref="L83" si="25">K83+L82</f>
        <v>#REF!</v>
      </c>
      <c r="M83" s="872" t="e">
        <f t="shared" ref="M83" si="26">L83+M82</f>
        <v>#REF!</v>
      </c>
      <c r="N83" s="872" t="e">
        <f t="shared" ref="N83" si="27">M83+N82</f>
        <v>#REF!</v>
      </c>
      <c r="O83" s="872" t="e">
        <f t="shared" ref="O83" si="28">N83+O82</f>
        <v>#REF!</v>
      </c>
      <c r="P83" s="872" t="e">
        <f t="shared" ref="P83" si="29">O83+P82</f>
        <v>#REF!</v>
      </c>
      <c r="Q83" s="872" t="e">
        <f t="shared" ref="Q83" si="30">P83+Q82</f>
        <v>#REF!</v>
      </c>
    </row>
    <row r="84" spans="1:21" ht="15.75" customHeight="1" x14ac:dyDescent="0.25">
      <c r="A84" s="1284" t="s">
        <v>1399</v>
      </c>
      <c r="B84" s="1137"/>
      <c r="C84" s="871"/>
      <c r="D84" s="873"/>
      <c r="E84" s="874" t="e">
        <f t="shared" ref="E84:Q84" si="31">E82/$D$82</f>
        <v>#DIV/0!</v>
      </c>
      <c r="F84" s="875" t="e">
        <f t="shared" si="31"/>
        <v>#DIV/0!</v>
      </c>
      <c r="G84" s="875" t="e">
        <f t="shared" si="31"/>
        <v>#DIV/0!</v>
      </c>
      <c r="H84" s="875" t="e">
        <f t="shared" si="31"/>
        <v>#REF!</v>
      </c>
      <c r="I84" s="875" t="e">
        <f t="shared" si="31"/>
        <v>#DIV/0!</v>
      </c>
      <c r="J84" s="875" t="e">
        <f t="shared" si="31"/>
        <v>#REF!</v>
      </c>
      <c r="K84" s="875" t="e">
        <f t="shared" si="31"/>
        <v>#DIV/0!</v>
      </c>
      <c r="L84" s="875" t="e">
        <f t="shared" si="31"/>
        <v>#DIV/0!</v>
      </c>
      <c r="M84" s="875" t="e">
        <f t="shared" si="31"/>
        <v>#REF!</v>
      </c>
      <c r="N84" s="875" t="e">
        <f t="shared" si="31"/>
        <v>#DIV/0!</v>
      </c>
      <c r="O84" s="875" t="e">
        <f t="shared" si="31"/>
        <v>#DIV/0!</v>
      </c>
      <c r="P84" s="875" t="e">
        <f t="shared" si="31"/>
        <v>#DIV/0!</v>
      </c>
      <c r="Q84" s="875" t="e">
        <f t="shared" si="31"/>
        <v>#DIV/0!</v>
      </c>
    </row>
    <row r="85" spans="1:21" ht="15.75" customHeight="1" x14ac:dyDescent="0.25">
      <c r="A85" s="1284" t="s">
        <v>1400</v>
      </c>
      <c r="B85" s="1137"/>
      <c r="C85" s="871"/>
      <c r="D85" s="873"/>
      <c r="E85" s="874" t="e">
        <f>E84</f>
        <v>#DIV/0!</v>
      </c>
      <c r="F85" s="875" t="e">
        <f>E85+F84</f>
        <v>#DIV/0!</v>
      </c>
      <c r="G85" s="875" t="e">
        <f t="shared" ref="G85:K85" si="32">F85+G84</f>
        <v>#DIV/0!</v>
      </c>
      <c r="H85" s="875" t="e">
        <f t="shared" si="32"/>
        <v>#DIV/0!</v>
      </c>
      <c r="I85" s="875" t="e">
        <f t="shared" si="32"/>
        <v>#DIV/0!</v>
      </c>
      <c r="J85" s="875" t="e">
        <f t="shared" si="32"/>
        <v>#DIV/0!</v>
      </c>
      <c r="K85" s="875" t="e">
        <f t="shared" si="32"/>
        <v>#DIV/0!</v>
      </c>
      <c r="L85" s="875" t="e">
        <f t="shared" ref="L85" si="33">K85+L84</f>
        <v>#DIV/0!</v>
      </c>
      <c r="M85" s="875" t="e">
        <f t="shared" ref="M85" si="34">L85+M84</f>
        <v>#DIV/0!</v>
      </c>
      <c r="N85" s="875" t="e">
        <f t="shared" ref="N85" si="35">M85+N84</f>
        <v>#DIV/0!</v>
      </c>
      <c r="O85" s="875" t="e">
        <f t="shared" ref="O85" si="36">N85+O84</f>
        <v>#DIV/0!</v>
      </c>
      <c r="P85" s="875" t="e">
        <f t="shared" ref="P85" si="37">O85+P84</f>
        <v>#DIV/0!</v>
      </c>
      <c r="Q85" s="875" t="e">
        <f>P85+Q84</f>
        <v>#DIV/0!</v>
      </c>
    </row>
    <row r="86" spans="1:21" ht="15.75" customHeight="1" x14ac:dyDescent="0.25">
      <c r="A86" s="876"/>
      <c r="B86" s="422"/>
      <c r="C86" s="877"/>
      <c r="D86" s="878">
        <f>D82-Resumo!D48</f>
        <v>0</v>
      </c>
      <c r="E86" s="878"/>
      <c r="F86" s="878"/>
      <c r="G86" s="879"/>
      <c r="H86" s="879"/>
      <c r="I86" s="879"/>
      <c r="J86" s="879"/>
      <c r="K86" s="879"/>
      <c r="L86" s="880"/>
      <c r="M86" s="880"/>
      <c r="N86" s="880"/>
      <c r="O86" s="880"/>
      <c r="P86" s="880"/>
      <c r="Q86" s="880"/>
    </row>
    <row r="87" spans="1:21" ht="15.75" customHeight="1" x14ac:dyDescent="0.25">
      <c r="A87" s="876"/>
      <c r="B87" s="422"/>
      <c r="C87" s="877"/>
      <c r="D87" s="1283" t="s">
        <v>1401</v>
      </c>
      <c r="E87" s="1127"/>
      <c r="F87" s="1127"/>
      <c r="G87" s="1127"/>
      <c r="H87" s="1127"/>
      <c r="I87" s="1127"/>
      <c r="J87" s="1127"/>
      <c r="K87" s="879"/>
      <c r="L87" s="880"/>
      <c r="M87" s="880"/>
      <c r="N87" s="880"/>
      <c r="O87" s="880"/>
      <c r="P87" s="880"/>
      <c r="Q87" s="880"/>
    </row>
    <row r="88" spans="1:21" ht="15.75" customHeight="1" x14ac:dyDescent="0.25">
      <c r="A88" s="876"/>
      <c r="B88" s="422"/>
      <c r="C88" s="877"/>
      <c r="D88" s="1127"/>
      <c r="E88" s="1127"/>
      <c r="F88" s="1127"/>
      <c r="G88" s="1127"/>
      <c r="H88" s="1127"/>
      <c r="I88" s="1127"/>
      <c r="J88" s="1127"/>
      <c r="K88" s="879"/>
      <c r="L88" s="880"/>
      <c r="M88" s="880"/>
      <c r="N88" s="880"/>
      <c r="O88" s="880"/>
      <c r="P88" s="880"/>
      <c r="Q88" s="880"/>
    </row>
    <row r="89" spans="1:21" ht="15.75" customHeight="1" x14ac:dyDescent="0.25">
      <c r="A89" s="876"/>
      <c r="B89" s="422"/>
      <c r="C89" s="877"/>
      <c r="D89" s="1133" t="s">
        <v>2302</v>
      </c>
      <c r="E89" s="1127"/>
      <c r="F89" s="1127"/>
      <c r="G89" s="1127"/>
      <c r="H89" s="1127"/>
      <c r="I89" s="1127"/>
      <c r="J89" s="1127"/>
      <c r="K89" s="879"/>
      <c r="L89" s="880"/>
      <c r="M89" s="880"/>
      <c r="N89" s="880"/>
      <c r="O89" s="880"/>
      <c r="P89" s="880"/>
      <c r="Q89" s="880"/>
    </row>
    <row r="90" spans="1:21" ht="15.75" customHeight="1" x14ac:dyDescent="0.25">
      <c r="A90" s="876"/>
      <c r="B90" s="422"/>
      <c r="C90" s="877"/>
      <c r="D90" s="1127"/>
      <c r="E90" s="1127"/>
      <c r="F90" s="1127"/>
      <c r="G90" s="1127"/>
      <c r="H90" s="1127"/>
      <c r="I90" s="1127"/>
      <c r="J90" s="1127"/>
      <c r="K90" s="879"/>
      <c r="L90" s="880"/>
      <c r="M90" s="880"/>
      <c r="N90" s="880"/>
      <c r="O90" s="880"/>
      <c r="P90" s="880"/>
      <c r="Q90" s="880"/>
    </row>
    <row r="91" spans="1:21" ht="15.75" customHeight="1" x14ac:dyDescent="0.25">
      <c r="A91" s="876"/>
      <c r="B91" s="422"/>
      <c r="C91" s="877"/>
      <c r="D91" s="1127"/>
      <c r="E91" s="1127"/>
      <c r="F91" s="1127"/>
      <c r="G91" s="1127"/>
      <c r="H91" s="1127"/>
      <c r="I91" s="1127"/>
      <c r="J91" s="1127"/>
      <c r="K91" s="879"/>
      <c r="L91" s="880"/>
      <c r="M91" s="880"/>
      <c r="N91" s="880"/>
      <c r="O91" s="880"/>
      <c r="P91" s="880"/>
      <c r="Q91" s="880"/>
    </row>
    <row r="92" spans="1:21" ht="15.75" customHeight="1" x14ac:dyDescent="0.25">
      <c r="A92" s="876"/>
      <c r="B92" s="422"/>
      <c r="C92" s="877"/>
      <c r="D92" s="878"/>
      <c r="E92" s="878"/>
      <c r="F92" s="878"/>
      <c r="G92" s="879"/>
      <c r="H92" s="879"/>
      <c r="I92" s="879"/>
      <c r="J92" s="879"/>
      <c r="K92" s="879"/>
      <c r="L92" s="880"/>
      <c r="M92" s="880"/>
      <c r="N92" s="880"/>
      <c r="O92" s="880"/>
      <c r="P92" s="880"/>
      <c r="Q92" s="880"/>
    </row>
    <row r="93" spans="1:21" ht="15.75" customHeight="1" x14ac:dyDescent="0.25"/>
    <row r="94" spans="1:21" ht="15.75" customHeight="1" x14ac:dyDescent="0.25"/>
    <row r="95" spans="1:21" ht="15.75" customHeight="1" x14ac:dyDescent="0.25"/>
    <row r="96" spans="1:21"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sheetData>
  <mergeCells count="160">
    <mergeCell ref="A48:A49"/>
    <mergeCell ref="B48:B49"/>
    <mergeCell ref="C48:C49"/>
    <mergeCell ref="D48:D49"/>
    <mergeCell ref="D50:D51"/>
    <mergeCell ref="B46:B47"/>
    <mergeCell ref="C38:C39"/>
    <mergeCell ref="D38:D39"/>
    <mergeCell ref="A34:A35"/>
    <mergeCell ref="A36:A37"/>
    <mergeCell ref="B36:B37"/>
    <mergeCell ref="C36:C37"/>
    <mergeCell ref="D36:D37"/>
    <mergeCell ref="A38:A39"/>
    <mergeCell ref="B38:B39"/>
    <mergeCell ref="B34:B35"/>
    <mergeCell ref="C34:C35"/>
    <mergeCell ref="D34:D35"/>
    <mergeCell ref="A46:A47"/>
    <mergeCell ref="C46:C47"/>
    <mergeCell ref="D46:D47"/>
    <mergeCell ref="A40:A41"/>
    <mergeCell ref="B40:B41"/>
    <mergeCell ref="C40:C41"/>
    <mergeCell ref="A72:A73"/>
    <mergeCell ref="B72:B73"/>
    <mergeCell ref="C72:C73"/>
    <mergeCell ref="D72:D73"/>
    <mergeCell ref="B74:B75"/>
    <mergeCell ref="C74:C75"/>
    <mergeCell ref="D74:D75"/>
    <mergeCell ref="A74:A75"/>
    <mergeCell ref="D40:D41"/>
    <mergeCell ref="B42:B43"/>
    <mergeCell ref="C42:C43"/>
    <mergeCell ref="D42:D43"/>
    <mergeCell ref="A42:A43"/>
    <mergeCell ref="A44:A45"/>
    <mergeCell ref="B44:B45"/>
    <mergeCell ref="C44:C45"/>
    <mergeCell ref="D44:D45"/>
    <mergeCell ref="C54:C55"/>
    <mergeCell ref="D54:D55"/>
    <mergeCell ref="A50:A51"/>
    <mergeCell ref="A52:A53"/>
    <mergeCell ref="B52:B53"/>
    <mergeCell ref="C52:C53"/>
    <mergeCell ref="D52:D53"/>
    <mergeCell ref="A80:A81"/>
    <mergeCell ref="B80:B81"/>
    <mergeCell ref="C80:C81"/>
    <mergeCell ref="D80:D81"/>
    <mergeCell ref="B76:B77"/>
    <mergeCell ref="D76:D77"/>
    <mergeCell ref="C76:C77"/>
    <mergeCell ref="A76:A77"/>
    <mergeCell ref="A78:A79"/>
    <mergeCell ref="B78:B79"/>
    <mergeCell ref="C78:C79"/>
    <mergeCell ref="D78:D79"/>
    <mergeCell ref="A30:A31"/>
    <mergeCell ref="B30:B31"/>
    <mergeCell ref="C30:C31"/>
    <mergeCell ref="D30:D31"/>
    <mergeCell ref="A32:A33"/>
    <mergeCell ref="B32:B33"/>
    <mergeCell ref="C32:C33"/>
    <mergeCell ref="D32:D33"/>
    <mergeCell ref="B26:B27"/>
    <mergeCell ref="C26:C27"/>
    <mergeCell ref="D26:D27"/>
    <mergeCell ref="A26:A27"/>
    <mergeCell ref="A28:A29"/>
    <mergeCell ref="B28:B29"/>
    <mergeCell ref="C28:C29"/>
    <mergeCell ref="D28:D29"/>
    <mergeCell ref="A54:A55"/>
    <mergeCell ref="B54:B55"/>
    <mergeCell ref="B50:B51"/>
    <mergeCell ref="C50:C51"/>
    <mergeCell ref="A56:A57"/>
    <mergeCell ref="B56:B57"/>
    <mergeCell ref="C56:C57"/>
    <mergeCell ref="D56:D57"/>
    <mergeCell ref="C62:C63"/>
    <mergeCell ref="D62:D63"/>
    <mergeCell ref="A64:A65"/>
    <mergeCell ref="B64:B65"/>
    <mergeCell ref="C64:C65"/>
    <mergeCell ref="D64:D65"/>
    <mergeCell ref="D66:D67"/>
    <mergeCell ref="B58:B59"/>
    <mergeCell ref="C58:C59"/>
    <mergeCell ref="D58:D59"/>
    <mergeCell ref="A58:A59"/>
    <mergeCell ref="A60:A61"/>
    <mergeCell ref="B60:B61"/>
    <mergeCell ref="C60:C61"/>
    <mergeCell ref="D60:D61"/>
    <mergeCell ref="A62:A63"/>
    <mergeCell ref="B62:B63"/>
    <mergeCell ref="C70:C71"/>
    <mergeCell ref="D70:D71"/>
    <mergeCell ref="A66:A67"/>
    <mergeCell ref="A68:A69"/>
    <mergeCell ref="B68:B69"/>
    <mergeCell ref="C68:C69"/>
    <mergeCell ref="D68:D69"/>
    <mergeCell ref="A70:A71"/>
    <mergeCell ref="B70:B71"/>
    <mergeCell ref="B66:B67"/>
    <mergeCell ref="C66:C67"/>
    <mergeCell ref="A13:A14"/>
    <mergeCell ref="D87:J88"/>
    <mergeCell ref="D89:J91"/>
    <mergeCell ref="A84:B84"/>
    <mergeCell ref="A85:B85"/>
    <mergeCell ref="A82:B82"/>
    <mergeCell ref="A83:B83"/>
    <mergeCell ref="A4:Q4"/>
    <mergeCell ref="A5:K5"/>
    <mergeCell ref="G7:H7"/>
    <mergeCell ref="L7:Q7"/>
    <mergeCell ref="A8:G8"/>
    <mergeCell ref="L8:Q8"/>
    <mergeCell ref="C7:D7"/>
    <mergeCell ref="A9:A10"/>
    <mergeCell ref="B9:B10"/>
    <mergeCell ref="C9:C10"/>
    <mergeCell ref="D9:D10"/>
    <mergeCell ref="A6:Q6"/>
    <mergeCell ref="A11:A12"/>
    <mergeCell ref="D11:D12"/>
    <mergeCell ref="B17:B18"/>
    <mergeCell ref="C17:C18"/>
    <mergeCell ref="B11:B12"/>
    <mergeCell ref="E9:F9"/>
    <mergeCell ref="G9:Q9"/>
    <mergeCell ref="A23:A24"/>
    <mergeCell ref="B23:B24"/>
    <mergeCell ref="C23:C24"/>
    <mergeCell ref="D23:D24"/>
    <mergeCell ref="C21:C22"/>
    <mergeCell ref="D21:D22"/>
    <mergeCell ref="A17:A18"/>
    <mergeCell ref="A19:A20"/>
    <mergeCell ref="B19:B20"/>
    <mergeCell ref="C19:C20"/>
    <mergeCell ref="D19:D20"/>
    <mergeCell ref="A21:A22"/>
    <mergeCell ref="B21:B22"/>
    <mergeCell ref="C11:C12"/>
    <mergeCell ref="A15:A16"/>
    <mergeCell ref="B15:B16"/>
    <mergeCell ref="C15:C16"/>
    <mergeCell ref="D15:D16"/>
    <mergeCell ref="D17:D18"/>
    <mergeCell ref="B13:B14"/>
    <mergeCell ref="C13:C14"/>
    <mergeCell ref="D13:D14"/>
  </mergeCells>
  <pageMargins left="0.511811024" right="0.511811024" top="0.78740157499999996" bottom="0.78740157499999996" header="0" footer="0"/>
  <pageSetup paperSize="9" scale="2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9</vt:i4>
      </vt:variant>
    </vt:vector>
  </HeadingPairs>
  <TitlesOfParts>
    <vt:vector size="20" baseType="lpstr">
      <vt:lpstr>Capa</vt:lpstr>
      <vt:lpstr>BDI</vt:lpstr>
      <vt:lpstr>Encargos sociais</vt:lpstr>
      <vt:lpstr>PLANILHA_ORÇAMETÁRIA</vt:lpstr>
      <vt:lpstr>CPU - PARTE 1</vt:lpstr>
      <vt:lpstr>CPU PARTE 2 - BIBLIOTECA</vt:lpstr>
      <vt:lpstr>CPU-ELÉTRICA</vt:lpstr>
      <vt:lpstr>Resumo</vt:lpstr>
      <vt:lpstr>cronograma</vt:lpstr>
      <vt:lpstr>CURVA ABC</vt:lpstr>
      <vt:lpstr>Planilha1</vt:lpstr>
      <vt:lpstr>BDI!Area_de_impressao</vt:lpstr>
      <vt:lpstr>'CPU - PARTE 1'!Area_de_impressao</vt:lpstr>
      <vt:lpstr>'CPU PARTE 2 - BIBLIOTECA'!Area_de_impressao</vt:lpstr>
      <vt:lpstr>'CPU-ELÉTRICA'!Area_de_impressao</vt:lpstr>
      <vt:lpstr>cronograma!Area_de_impressao</vt:lpstr>
      <vt:lpstr>'CURVA ABC'!Area_de_impressao</vt:lpstr>
      <vt:lpstr>'Encargos sociais'!Area_de_impressao</vt:lpstr>
      <vt:lpstr>PLANILHA_ORÇAMETÁRIA!Area_de_impressao</vt:lpstr>
      <vt:lpstr>Resumo!Area_de_impressao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carlanio</dc:creator>
  <cp:lastModifiedBy>leomir marques</cp:lastModifiedBy>
  <cp:lastPrinted>2026-04-09T18:36:45Z</cp:lastPrinted>
  <dcterms:created xsi:type="dcterms:W3CDTF">2013-05-10T15:13:54Z</dcterms:created>
  <dcterms:modified xsi:type="dcterms:W3CDTF">2026-04-28T17:34:56Z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